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315"/>
  <workbookPr updateLinks="never"/>
  <mc:AlternateContent xmlns:mc="http://schemas.openxmlformats.org/markup-compatibility/2006">
    <mc:Choice Requires="x15">
      <x15ac:absPath xmlns:x15ac="http://schemas.microsoft.com/office/spreadsheetml/2010/11/ac" url="/Users/gerald/Eigene_Dateien-D/Eigene_Dateien_2018/Produkte/Patchsee/"/>
    </mc:Choice>
  </mc:AlternateContent>
  <bookViews>
    <workbookView showSheetTabs="0" xWindow="3520" yWindow="460" windowWidth="30240" windowHeight="26560" firstSheet="1" activeTab="1"/>
  </bookViews>
  <sheets>
    <sheet name="Offer PatchSee 2007 GB" sheetId="4" r:id="rId1"/>
    <sheet name="Offer PatchSee 2007 DE" sheetId="6" r:id="rId2"/>
    <sheet name="Offer PatchSee 2007 FR" sheetId="5" r:id="rId3"/>
    <sheet name="Offer PatchSee 2007 GB (£)" sheetId="7" r:id="rId4"/>
  </sheets>
  <definedNames>
    <definedName name="Print_Area" localSheetId="1">'Offer PatchSee 2007 DE'!$A$1:$T$90</definedName>
    <definedName name="Print_Area" localSheetId="2">'Offer PatchSee 2007 FR'!$A$1:$T$87</definedName>
    <definedName name="Print_Area" localSheetId="0">'Offer PatchSee 2007 GB'!$A$1:$T$87</definedName>
    <definedName name="Print_Area" localSheetId="3">'Offer PatchSee 2007 GB (£)'!$A$1:$T$87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4" i="6" l="1"/>
  <c r="T74" i="6"/>
  <c r="R75" i="6"/>
  <c r="T75" i="6"/>
  <c r="S74" i="6"/>
  <c r="S75" i="6"/>
  <c r="S76" i="6"/>
  <c r="S77" i="6"/>
  <c r="S78" i="6"/>
  <c r="S79" i="6"/>
  <c r="S80" i="6"/>
  <c r="R76" i="6"/>
  <c r="T76" i="6"/>
  <c r="R77" i="6"/>
  <c r="T77" i="6"/>
  <c r="R78" i="6"/>
  <c r="T78" i="6"/>
  <c r="R79" i="6"/>
  <c r="T79" i="6"/>
  <c r="R80" i="6"/>
  <c r="T80" i="6"/>
  <c r="G36" i="6"/>
  <c r="I36" i="6"/>
  <c r="G30" i="6"/>
  <c r="I30" i="6"/>
  <c r="S23" i="6"/>
  <c r="R73" i="6"/>
  <c r="T73" i="6"/>
  <c r="R27" i="6"/>
  <c r="T27" i="6"/>
  <c r="R28" i="6"/>
  <c r="T28" i="6"/>
  <c r="R29" i="6"/>
  <c r="T29" i="6"/>
  <c r="R30" i="6"/>
  <c r="T30" i="6"/>
  <c r="R31" i="6"/>
  <c r="T31" i="6"/>
  <c r="R32" i="6"/>
  <c r="T32" i="6"/>
  <c r="R33" i="6"/>
  <c r="T33" i="6"/>
  <c r="R34" i="6"/>
  <c r="T34" i="6"/>
  <c r="R35" i="6"/>
  <c r="T35" i="6"/>
  <c r="R36" i="6"/>
  <c r="T36" i="6"/>
  <c r="R37" i="6"/>
  <c r="T37" i="6"/>
  <c r="R26" i="6"/>
  <c r="T26" i="6"/>
  <c r="T40" i="6"/>
  <c r="T23" i="6"/>
  <c r="G71" i="6"/>
  <c r="I71" i="6"/>
  <c r="G72" i="6"/>
  <c r="I72" i="6"/>
  <c r="G73" i="6"/>
  <c r="I73" i="6"/>
  <c r="G74" i="6"/>
  <c r="I74" i="6"/>
  <c r="G70" i="6"/>
  <c r="I70" i="6"/>
  <c r="G66" i="6"/>
  <c r="I66" i="6"/>
  <c r="G67" i="6"/>
  <c r="I67" i="6"/>
  <c r="G65" i="6"/>
  <c r="I65" i="6"/>
  <c r="G53" i="6"/>
  <c r="I53" i="6"/>
  <c r="G55" i="6"/>
  <c r="I55" i="6"/>
  <c r="G56" i="6"/>
  <c r="I56" i="6"/>
  <c r="G57" i="6"/>
  <c r="I57" i="6"/>
  <c r="G58" i="6"/>
  <c r="I58" i="6"/>
  <c r="G59" i="6"/>
  <c r="I59" i="6"/>
  <c r="G60" i="6"/>
  <c r="I60" i="6"/>
  <c r="G61" i="6"/>
  <c r="I61" i="6"/>
  <c r="G62" i="6"/>
  <c r="I62" i="6"/>
  <c r="G54" i="6"/>
  <c r="I54" i="6"/>
  <c r="G41" i="6"/>
  <c r="I41" i="6"/>
  <c r="G42" i="6"/>
  <c r="I42" i="6"/>
  <c r="G43" i="6"/>
  <c r="I43" i="6"/>
  <c r="G44" i="6"/>
  <c r="I44" i="6"/>
  <c r="G45" i="6"/>
  <c r="I45" i="6"/>
  <c r="G46" i="6"/>
  <c r="I46" i="6"/>
  <c r="G47" i="6"/>
  <c r="I47" i="6"/>
  <c r="G48" i="6"/>
  <c r="I48" i="6"/>
  <c r="G49" i="6"/>
  <c r="I49" i="6"/>
  <c r="G50" i="6"/>
  <c r="I50" i="6"/>
  <c r="G40" i="6"/>
  <c r="I40" i="6"/>
  <c r="G39" i="6"/>
  <c r="I39" i="6"/>
  <c r="G25" i="6"/>
  <c r="I25" i="6"/>
  <c r="G17" i="6"/>
  <c r="I17" i="6"/>
  <c r="G18" i="6"/>
  <c r="I18" i="6"/>
  <c r="G19" i="6"/>
  <c r="I19" i="6"/>
  <c r="G20" i="6"/>
  <c r="I20" i="6"/>
  <c r="G21" i="6"/>
  <c r="I21" i="6"/>
  <c r="G22" i="6"/>
  <c r="I22" i="6"/>
  <c r="G23" i="6"/>
  <c r="I23" i="6"/>
  <c r="G24" i="6"/>
  <c r="I24" i="6"/>
  <c r="G26" i="6"/>
  <c r="I26" i="6"/>
  <c r="G27" i="6"/>
  <c r="I27" i="6"/>
  <c r="G28" i="6"/>
  <c r="I28" i="6"/>
  <c r="G29" i="6"/>
  <c r="I29" i="6"/>
  <c r="G31" i="6"/>
  <c r="I31" i="6"/>
  <c r="G32" i="6"/>
  <c r="I32" i="6"/>
  <c r="G33" i="6"/>
  <c r="I33" i="6"/>
  <c r="G34" i="6"/>
  <c r="I34" i="6"/>
  <c r="G35" i="6"/>
  <c r="I35" i="6"/>
  <c r="G16" i="6"/>
  <c r="I16" i="6"/>
  <c r="G15" i="6"/>
  <c r="H74" i="6"/>
  <c r="H73" i="6"/>
  <c r="H72" i="6"/>
  <c r="H71" i="6"/>
  <c r="H70" i="6"/>
  <c r="R43" i="6"/>
  <c r="T43" i="6"/>
  <c r="R44" i="6"/>
  <c r="T44" i="6"/>
  <c r="R45" i="6"/>
  <c r="T45" i="6"/>
  <c r="R46" i="6"/>
  <c r="T46" i="6"/>
  <c r="R47" i="6"/>
  <c r="T47" i="6"/>
  <c r="R48" i="6"/>
  <c r="T48" i="6"/>
  <c r="R49" i="6"/>
  <c r="T49" i="6"/>
  <c r="R50" i="6"/>
  <c r="T50" i="6"/>
  <c r="R51" i="6"/>
  <c r="T51" i="6"/>
  <c r="R52" i="6"/>
  <c r="T52" i="6"/>
  <c r="R53" i="6"/>
  <c r="T53" i="6"/>
  <c r="R54" i="6"/>
  <c r="T54" i="6"/>
  <c r="R55" i="6"/>
  <c r="T55" i="6"/>
  <c r="R56" i="6"/>
  <c r="T56" i="6"/>
  <c r="R70" i="6"/>
  <c r="T70" i="6"/>
  <c r="H65" i="6"/>
  <c r="H66" i="6"/>
  <c r="H60" i="6"/>
  <c r="H47" i="6"/>
  <c r="H48" i="6"/>
  <c r="H49" i="6"/>
  <c r="H50" i="6"/>
  <c r="H28" i="6"/>
  <c r="H31" i="6"/>
  <c r="H34" i="6"/>
  <c r="H35" i="6"/>
  <c r="H36" i="6"/>
  <c r="S26" i="6"/>
  <c r="S27" i="6"/>
  <c r="S28" i="6"/>
  <c r="S29" i="6"/>
  <c r="S30" i="6"/>
  <c r="S31" i="6"/>
  <c r="S32" i="6"/>
  <c r="S33" i="6"/>
  <c r="S34" i="6"/>
  <c r="S35" i="6"/>
  <c r="S36" i="6"/>
  <c r="S37" i="6"/>
  <c r="R57" i="6"/>
  <c r="T57" i="6"/>
  <c r="R58" i="6"/>
  <c r="T58" i="6"/>
  <c r="H67" i="6"/>
  <c r="R61" i="6"/>
  <c r="T61" i="6"/>
  <c r="R62" i="6"/>
  <c r="T62" i="6"/>
  <c r="R63" i="6"/>
  <c r="T63" i="6"/>
  <c r="R64" i="6"/>
  <c r="T64" i="6"/>
  <c r="R65" i="6"/>
  <c r="T65" i="6"/>
  <c r="R66" i="6"/>
  <c r="T66" i="6"/>
  <c r="R69" i="6"/>
  <c r="T69" i="6"/>
  <c r="H15" i="6"/>
  <c r="I15" i="6"/>
  <c r="H16" i="6"/>
  <c r="H17" i="6"/>
  <c r="H18" i="6"/>
  <c r="H19" i="6"/>
  <c r="H20" i="6"/>
  <c r="H21" i="6"/>
  <c r="H22" i="6"/>
  <c r="H23" i="6"/>
  <c r="H24" i="6"/>
  <c r="H25" i="6"/>
  <c r="H26" i="6"/>
  <c r="H27" i="6"/>
  <c r="H29" i="6"/>
  <c r="H30" i="6"/>
  <c r="H32" i="6"/>
  <c r="H33" i="6"/>
  <c r="H53" i="6"/>
  <c r="H54" i="6"/>
  <c r="H55" i="6"/>
  <c r="H56" i="6"/>
  <c r="H57" i="6"/>
  <c r="H58" i="6"/>
  <c r="H59" i="6"/>
  <c r="H61" i="6"/>
  <c r="H62" i="6"/>
  <c r="H39" i="6"/>
  <c r="H40" i="6"/>
  <c r="H41" i="6"/>
  <c r="H42" i="6"/>
  <c r="H43" i="6"/>
  <c r="H44" i="6"/>
  <c r="H45" i="6"/>
  <c r="H46" i="6"/>
  <c r="G41" i="4"/>
  <c r="G42" i="4"/>
  <c r="G43" i="4"/>
  <c r="G44" i="4"/>
  <c r="G45" i="4"/>
  <c r="G46" i="4"/>
  <c r="G47" i="4"/>
  <c r="G48" i="4"/>
  <c r="G49" i="4"/>
  <c r="G50" i="4"/>
  <c r="G40" i="4"/>
  <c r="G39" i="4"/>
  <c r="G47" i="5"/>
  <c r="G48" i="5"/>
  <c r="G49" i="5"/>
  <c r="G50" i="5"/>
  <c r="G46" i="5"/>
  <c r="G45" i="5"/>
  <c r="G41" i="5"/>
  <c r="G42" i="5"/>
  <c r="G43" i="5"/>
  <c r="G44" i="5"/>
  <c r="G40" i="5"/>
  <c r="G39" i="5"/>
  <c r="G45" i="7"/>
  <c r="G46" i="7"/>
  <c r="G47" i="7"/>
  <c r="G48" i="7"/>
  <c r="G49" i="7"/>
  <c r="G50" i="7"/>
  <c r="G40" i="7"/>
  <c r="G41" i="7"/>
  <c r="G42" i="7"/>
  <c r="G43" i="7"/>
  <c r="G44" i="7"/>
  <c r="G39" i="7"/>
  <c r="G15" i="7"/>
  <c r="H15" i="7"/>
  <c r="I15" i="7"/>
  <c r="G16" i="7"/>
  <c r="H16" i="7"/>
  <c r="I16" i="7"/>
  <c r="G17" i="7"/>
  <c r="H17" i="7"/>
  <c r="I17" i="7"/>
  <c r="G18" i="7"/>
  <c r="H18" i="7"/>
  <c r="I18" i="7"/>
  <c r="G19" i="7"/>
  <c r="H19" i="7"/>
  <c r="I19" i="7"/>
  <c r="G20" i="7"/>
  <c r="H20" i="7"/>
  <c r="I20" i="7"/>
  <c r="G21" i="7"/>
  <c r="H21" i="7"/>
  <c r="I21" i="7"/>
  <c r="G22" i="7"/>
  <c r="H22" i="7"/>
  <c r="I22" i="7"/>
  <c r="G23" i="7"/>
  <c r="H23" i="7"/>
  <c r="I23" i="7"/>
  <c r="M23" i="7"/>
  <c r="N23" i="7"/>
  <c r="O23" i="7"/>
  <c r="P23" i="7"/>
  <c r="Q23" i="7"/>
  <c r="R23" i="7"/>
  <c r="S23" i="7"/>
  <c r="T23" i="7"/>
  <c r="G24" i="7"/>
  <c r="H24" i="7"/>
  <c r="I24" i="7"/>
  <c r="G25" i="7"/>
  <c r="H25" i="7"/>
  <c r="I25" i="7"/>
  <c r="G26" i="7"/>
  <c r="H26" i="7"/>
  <c r="I26" i="7"/>
  <c r="R26" i="7"/>
  <c r="S26" i="7"/>
  <c r="T26" i="7"/>
  <c r="G27" i="7"/>
  <c r="H27" i="7"/>
  <c r="I27" i="7"/>
  <c r="R27" i="7"/>
  <c r="S27" i="7"/>
  <c r="T27" i="7"/>
  <c r="G28" i="7"/>
  <c r="H28" i="7"/>
  <c r="I28" i="7"/>
  <c r="R28" i="7"/>
  <c r="S28" i="7"/>
  <c r="T28" i="7"/>
  <c r="G29" i="7"/>
  <c r="H29" i="7"/>
  <c r="I29" i="7"/>
  <c r="R29" i="7"/>
  <c r="S29" i="7"/>
  <c r="T29" i="7"/>
  <c r="G30" i="7"/>
  <c r="H30" i="7"/>
  <c r="I30" i="7"/>
  <c r="R30" i="7"/>
  <c r="S30" i="7"/>
  <c r="T30" i="7"/>
  <c r="G31" i="7"/>
  <c r="H31" i="7"/>
  <c r="I31" i="7"/>
  <c r="R31" i="7"/>
  <c r="S31" i="7"/>
  <c r="T31" i="7"/>
  <c r="G32" i="7"/>
  <c r="H32" i="7"/>
  <c r="I32" i="7"/>
  <c r="R32" i="7"/>
  <c r="S32" i="7"/>
  <c r="T32" i="7"/>
  <c r="G33" i="7"/>
  <c r="H33" i="7"/>
  <c r="I33" i="7"/>
  <c r="R33" i="7"/>
  <c r="S33" i="7"/>
  <c r="T33" i="7"/>
  <c r="G34" i="7"/>
  <c r="H34" i="7"/>
  <c r="I34" i="7"/>
  <c r="R34" i="7"/>
  <c r="S34" i="7"/>
  <c r="T34" i="7"/>
  <c r="G35" i="7"/>
  <c r="H35" i="7"/>
  <c r="I35" i="7"/>
  <c r="R35" i="7"/>
  <c r="S35" i="7"/>
  <c r="T35" i="7"/>
  <c r="G36" i="7"/>
  <c r="H36" i="7"/>
  <c r="I36" i="7"/>
  <c r="R36" i="7"/>
  <c r="S36" i="7"/>
  <c r="T36" i="7"/>
  <c r="R37" i="7"/>
  <c r="S37" i="7"/>
  <c r="T37" i="7"/>
  <c r="H39" i="7"/>
  <c r="I39" i="7"/>
  <c r="H40" i="7"/>
  <c r="I40" i="7"/>
  <c r="H41" i="7"/>
  <c r="I41" i="7"/>
  <c r="H42" i="7"/>
  <c r="I42" i="7"/>
  <c r="H43" i="7"/>
  <c r="I43" i="7"/>
  <c r="R43" i="7"/>
  <c r="S43" i="7"/>
  <c r="T43" i="7"/>
  <c r="H44" i="7"/>
  <c r="I44" i="7"/>
  <c r="R44" i="7"/>
  <c r="S44" i="7"/>
  <c r="T44" i="7"/>
  <c r="H45" i="7"/>
  <c r="I45" i="7"/>
  <c r="R45" i="7"/>
  <c r="S45" i="7"/>
  <c r="T45" i="7"/>
  <c r="H46" i="7"/>
  <c r="I46" i="7"/>
  <c r="R46" i="7"/>
  <c r="S46" i="7"/>
  <c r="T46" i="7"/>
  <c r="H47" i="7"/>
  <c r="I47" i="7"/>
  <c r="R47" i="7"/>
  <c r="S47" i="7"/>
  <c r="T47" i="7"/>
  <c r="H48" i="7"/>
  <c r="I48" i="7"/>
  <c r="R48" i="7"/>
  <c r="S48" i="7"/>
  <c r="T48" i="7"/>
  <c r="H49" i="7"/>
  <c r="I49" i="7"/>
  <c r="R49" i="7"/>
  <c r="S49" i="7"/>
  <c r="T49" i="7"/>
  <c r="H50" i="7"/>
  <c r="I50" i="7"/>
  <c r="R50" i="7"/>
  <c r="S50" i="7"/>
  <c r="T50" i="7"/>
  <c r="R51" i="7"/>
  <c r="S51" i="7"/>
  <c r="T51" i="7"/>
  <c r="R52" i="7"/>
  <c r="S52" i="7"/>
  <c r="T52" i="7"/>
  <c r="G53" i="7"/>
  <c r="H53" i="7"/>
  <c r="I53" i="7"/>
  <c r="R53" i="7"/>
  <c r="S53" i="7"/>
  <c r="T53" i="7"/>
  <c r="G54" i="7"/>
  <c r="H54" i="7"/>
  <c r="I54" i="7"/>
  <c r="R54" i="7"/>
  <c r="S54" i="7"/>
  <c r="T54" i="7"/>
  <c r="G55" i="7"/>
  <c r="H55" i="7"/>
  <c r="I55" i="7"/>
  <c r="R55" i="7"/>
  <c r="S55" i="7"/>
  <c r="T55" i="7"/>
  <c r="G56" i="7"/>
  <c r="H56" i="7"/>
  <c r="I56" i="7"/>
  <c r="R56" i="7"/>
  <c r="S56" i="7"/>
  <c r="T56" i="7"/>
  <c r="G57" i="7"/>
  <c r="H57" i="7"/>
  <c r="I57" i="7"/>
  <c r="R57" i="7"/>
  <c r="S57" i="7"/>
  <c r="T57" i="7"/>
  <c r="G58" i="7"/>
  <c r="H58" i="7"/>
  <c r="I58" i="7"/>
  <c r="R58" i="7"/>
  <c r="S58" i="7"/>
  <c r="T58" i="7"/>
  <c r="G59" i="7"/>
  <c r="H59" i="7"/>
  <c r="I59" i="7"/>
  <c r="G60" i="7"/>
  <c r="H60" i="7"/>
  <c r="I60" i="7"/>
  <c r="G61" i="7"/>
  <c r="H61" i="7"/>
  <c r="I61" i="7"/>
  <c r="R61" i="7"/>
  <c r="S61" i="7"/>
  <c r="T61" i="7"/>
  <c r="G62" i="7"/>
  <c r="H62" i="7"/>
  <c r="I62" i="7"/>
  <c r="R62" i="7"/>
  <c r="S62" i="7"/>
  <c r="T62" i="7"/>
  <c r="R63" i="7"/>
  <c r="S63" i="7"/>
  <c r="T63" i="7"/>
  <c r="R64" i="7"/>
  <c r="S64" i="7"/>
  <c r="T64" i="7"/>
  <c r="G65" i="7"/>
  <c r="H65" i="7"/>
  <c r="I65" i="7"/>
  <c r="R65" i="7"/>
  <c r="S65" i="7"/>
  <c r="T65" i="7"/>
  <c r="G66" i="7"/>
  <c r="H66" i="7"/>
  <c r="I66" i="7"/>
  <c r="R66" i="7"/>
  <c r="S66" i="7"/>
  <c r="T66" i="7"/>
  <c r="G67" i="7"/>
  <c r="H67" i="7"/>
  <c r="I67" i="7"/>
  <c r="R69" i="7"/>
  <c r="S69" i="7"/>
  <c r="T69" i="7"/>
  <c r="G70" i="7"/>
  <c r="H70" i="7"/>
  <c r="I70" i="7"/>
  <c r="R70" i="7"/>
  <c r="S70" i="7"/>
  <c r="T70" i="7"/>
  <c r="G71" i="7"/>
  <c r="H71" i="7"/>
  <c r="I71" i="7"/>
  <c r="G72" i="7"/>
  <c r="H72" i="7"/>
  <c r="I72" i="7"/>
  <c r="G73" i="7"/>
  <c r="H73" i="7"/>
  <c r="I73" i="7"/>
  <c r="R73" i="7"/>
  <c r="S73" i="7"/>
  <c r="T73" i="7"/>
  <c r="G74" i="7"/>
  <c r="H74" i="7"/>
  <c r="I74" i="7"/>
  <c r="R74" i="7"/>
  <c r="T74" i="7"/>
  <c r="D83" i="7"/>
  <c r="D84" i="7"/>
  <c r="R73" i="4"/>
  <c r="G70" i="4"/>
  <c r="H70" i="4"/>
  <c r="I70" i="4"/>
  <c r="H15" i="4"/>
  <c r="G15" i="4"/>
  <c r="I15" i="4"/>
  <c r="H16" i="4"/>
  <c r="G16" i="4"/>
  <c r="I16" i="4"/>
  <c r="H17" i="4"/>
  <c r="G17" i="4"/>
  <c r="I17" i="4"/>
  <c r="H18" i="4"/>
  <c r="G18" i="4"/>
  <c r="I18" i="4"/>
  <c r="H19" i="4"/>
  <c r="G19" i="4"/>
  <c r="I19" i="4"/>
  <c r="H20" i="4"/>
  <c r="G20" i="4"/>
  <c r="I20" i="4"/>
  <c r="H21" i="4"/>
  <c r="G21" i="4"/>
  <c r="I21" i="4"/>
  <c r="H22" i="4"/>
  <c r="G22" i="4"/>
  <c r="I22" i="4"/>
  <c r="H23" i="4"/>
  <c r="G23" i="4"/>
  <c r="I23" i="4"/>
  <c r="H24" i="4"/>
  <c r="G24" i="4"/>
  <c r="I24" i="4"/>
  <c r="H25" i="4"/>
  <c r="G25" i="4"/>
  <c r="I25" i="4"/>
  <c r="H26" i="4"/>
  <c r="G26" i="4"/>
  <c r="I26" i="4"/>
  <c r="H27" i="4"/>
  <c r="G27" i="4"/>
  <c r="I27" i="4"/>
  <c r="H28" i="4"/>
  <c r="G28" i="4"/>
  <c r="I28" i="4"/>
  <c r="H29" i="4"/>
  <c r="G29" i="4"/>
  <c r="I29" i="4"/>
  <c r="H30" i="4"/>
  <c r="G30" i="4"/>
  <c r="I30" i="4"/>
  <c r="H31" i="4"/>
  <c r="G31" i="4"/>
  <c r="I31" i="4"/>
  <c r="H32" i="4"/>
  <c r="G32" i="4"/>
  <c r="I32" i="4"/>
  <c r="H33" i="4"/>
  <c r="G33" i="4"/>
  <c r="I33" i="4"/>
  <c r="H34" i="4"/>
  <c r="G34" i="4"/>
  <c r="I34" i="4"/>
  <c r="H35" i="4"/>
  <c r="G35" i="4"/>
  <c r="I35" i="4"/>
  <c r="H36" i="4"/>
  <c r="G36" i="4"/>
  <c r="I36" i="4"/>
  <c r="H53" i="4"/>
  <c r="G53" i="4"/>
  <c r="I53" i="4"/>
  <c r="H54" i="4"/>
  <c r="G54" i="4"/>
  <c r="I54" i="4"/>
  <c r="H55" i="4"/>
  <c r="G55" i="4"/>
  <c r="I55" i="4"/>
  <c r="H56" i="4"/>
  <c r="G56" i="4"/>
  <c r="I56" i="4"/>
  <c r="H57" i="4"/>
  <c r="G57" i="4"/>
  <c r="I57" i="4"/>
  <c r="H58" i="4"/>
  <c r="G58" i="4"/>
  <c r="I58" i="4"/>
  <c r="H59" i="4"/>
  <c r="G59" i="4"/>
  <c r="I59" i="4"/>
  <c r="H60" i="4"/>
  <c r="G60" i="4"/>
  <c r="I60" i="4"/>
  <c r="H61" i="4"/>
  <c r="G61" i="4"/>
  <c r="I61" i="4"/>
  <c r="H62" i="4"/>
  <c r="G62" i="4"/>
  <c r="I62" i="4"/>
  <c r="S26" i="4"/>
  <c r="R26" i="4"/>
  <c r="T26" i="4"/>
  <c r="S27" i="4"/>
  <c r="R27" i="4"/>
  <c r="T27" i="4"/>
  <c r="S28" i="4"/>
  <c r="R28" i="4"/>
  <c r="T28" i="4"/>
  <c r="S29" i="4"/>
  <c r="R29" i="4"/>
  <c r="T29" i="4"/>
  <c r="S30" i="4"/>
  <c r="R30" i="4"/>
  <c r="T30" i="4"/>
  <c r="S31" i="4"/>
  <c r="R31" i="4"/>
  <c r="T31" i="4"/>
  <c r="S32" i="4"/>
  <c r="R32" i="4"/>
  <c r="T32" i="4"/>
  <c r="S33" i="4"/>
  <c r="R33" i="4"/>
  <c r="T33" i="4"/>
  <c r="S34" i="4"/>
  <c r="R34" i="4"/>
  <c r="T34" i="4"/>
  <c r="S35" i="4"/>
  <c r="R35" i="4"/>
  <c r="T35" i="4"/>
  <c r="S36" i="4"/>
  <c r="R36" i="4"/>
  <c r="T36" i="4"/>
  <c r="S37" i="4"/>
  <c r="R37" i="4"/>
  <c r="T37" i="4"/>
  <c r="R43" i="4"/>
  <c r="T43" i="4"/>
  <c r="R44" i="4"/>
  <c r="T44" i="4"/>
  <c r="R45" i="4"/>
  <c r="T45" i="4"/>
  <c r="R46" i="4"/>
  <c r="T46" i="4"/>
  <c r="R47" i="4"/>
  <c r="T47" i="4"/>
  <c r="R48" i="4"/>
  <c r="T48" i="4"/>
  <c r="R49" i="4"/>
  <c r="T49" i="4"/>
  <c r="R50" i="4"/>
  <c r="T50" i="4"/>
  <c r="R51" i="4"/>
  <c r="T51" i="4"/>
  <c r="R52" i="4"/>
  <c r="T52" i="4"/>
  <c r="R53" i="4"/>
  <c r="T53" i="4"/>
  <c r="R54" i="4"/>
  <c r="T54" i="4"/>
  <c r="R55" i="4"/>
  <c r="T55" i="4"/>
  <c r="R56" i="4"/>
  <c r="T56" i="4"/>
  <c r="R57" i="4"/>
  <c r="T57" i="4"/>
  <c r="R58" i="4"/>
  <c r="T58" i="4"/>
  <c r="G65" i="4"/>
  <c r="H65" i="4"/>
  <c r="I65" i="4"/>
  <c r="G66" i="4"/>
  <c r="H66" i="4"/>
  <c r="I66" i="4"/>
  <c r="G67" i="4"/>
  <c r="H67" i="4"/>
  <c r="I67" i="4"/>
  <c r="R61" i="4"/>
  <c r="T61" i="4"/>
  <c r="R62" i="4"/>
  <c r="T62" i="4"/>
  <c r="R63" i="4"/>
  <c r="T63" i="4"/>
  <c r="R64" i="4"/>
  <c r="T64" i="4"/>
  <c r="R65" i="4"/>
  <c r="T65" i="4"/>
  <c r="R66" i="4"/>
  <c r="T66" i="4"/>
  <c r="R69" i="4"/>
  <c r="T69" i="4"/>
  <c r="R70" i="4"/>
  <c r="T70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T73" i="4"/>
  <c r="G71" i="4"/>
  <c r="H71" i="4"/>
  <c r="I71" i="4"/>
  <c r="G72" i="4"/>
  <c r="H72" i="4"/>
  <c r="I72" i="4"/>
  <c r="G73" i="4"/>
  <c r="H73" i="4"/>
  <c r="I73" i="4"/>
  <c r="G74" i="4"/>
  <c r="H74" i="4"/>
  <c r="I74" i="4"/>
  <c r="H15" i="5"/>
  <c r="G15" i="5"/>
  <c r="I15" i="5"/>
  <c r="H16" i="5"/>
  <c r="G16" i="5"/>
  <c r="I16" i="5"/>
  <c r="H17" i="5"/>
  <c r="G17" i="5"/>
  <c r="I17" i="5"/>
  <c r="H18" i="5"/>
  <c r="G18" i="5"/>
  <c r="I18" i="5"/>
  <c r="H19" i="5"/>
  <c r="G19" i="5"/>
  <c r="I19" i="5"/>
  <c r="H20" i="5"/>
  <c r="G20" i="5"/>
  <c r="I20" i="5"/>
  <c r="H21" i="5"/>
  <c r="G21" i="5"/>
  <c r="I21" i="5"/>
  <c r="H22" i="5"/>
  <c r="G22" i="5"/>
  <c r="I22" i="5"/>
  <c r="H23" i="5"/>
  <c r="G23" i="5"/>
  <c r="I23" i="5"/>
  <c r="H24" i="5"/>
  <c r="G24" i="5"/>
  <c r="I24" i="5"/>
  <c r="H25" i="5"/>
  <c r="G25" i="5"/>
  <c r="I25" i="5"/>
  <c r="H26" i="5"/>
  <c r="G26" i="5"/>
  <c r="I26" i="5"/>
  <c r="H27" i="5"/>
  <c r="G27" i="5"/>
  <c r="I27" i="5"/>
  <c r="H28" i="5"/>
  <c r="G28" i="5"/>
  <c r="I28" i="5"/>
  <c r="H29" i="5"/>
  <c r="G29" i="5"/>
  <c r="I29" i="5"/>
  <c r="H30" i="5"/>
  <c r="G30" i="5"/>
  <c r="I30" i="5"/>
  <c r="H31" i="5"/>
  <c r="G31" i="5"/>
  <c r="I31" i="5"/>
  <c r="H32" i="5"/>
  <c r="G32" i="5"/>
  <c r="I32" i="5"/>
  <c r="H33" i="5"/>
  <c r="G33" i="5"/>
  <c r="I33" i="5"/>
  <c r="H34" i="5"/>
  <c r="G34" i="5"/>
  <c r="I34" i="5"/>
  <c r="H35" i="5"/>
  <c r="G35" i="5"/>
  <c r="I35" i="5"/>
  <c r="H36" i="5"/>
  <c r="G36" i="5"/>
  <c r="I36" i="5"/>
  <c r="H53" i="5"/>
  <c r="G53" i="5"/>
  <c r="I53" i="5"/>
  <c r="H54" i="5"/>
  <c r="G54" i="5"/>
  <c r="I54" i="5"/>
  <c r="H55" i="5"/>
  <c r="G55" i="5"/>
  <c r="I55" i="5"/>
  <c r="H56" i="5"/>
  <c r="G56" i="5"/>
  <c r="I56" i="5"/>
  <c r="H57" i="5"/>
  <c r="G57" i="5"/>
  <c r="I57" i="5"/>
  <c r="H58" i="5"/>
  <c r="G58" i="5"/>
  <c r="I58" i="5"/>
  <c r="H59" i="5"/>
  <c r="G59" i="5"/>
  <c r="I59" i="5"/>
  <c r="H60" i="5"/>
  <c r="G60" i="5"/>
  <c r="I60" i="5"/>
  <c r="H61" i="5"/>
  <c r="G61" i="5"/>
  <c r="I61" i="5"/>
  <c r="H62" i="5"/>
  <c r="G62" i="5"/>
  <c r="I62" i="5"/>
  <c r="S26" i="5"/>
  <c r="R26" i="5"/>
  <c r="T26" i="5"/>
  <c r="S27" i="5"/>
  <c r="R27" i="5"/>
  <c r="T27" i="5"/>
  <c r="S28" i="5"/>
  <c r="R28" i="5"/>
  <c r="T28" i="5"/>
  <c r="S29" i="5"/>
  <c r="R29" i="5"/>
  <c r="T29" i="5"/>
  <c r="S30" i="5"/>
  <c r="R30" i="5"/>
  <c r="T30" i="5"/>
  <c r="S31" i="5"/>
  <c r="R31" i="5"/>
  <c r="T31" i="5"/>
  <c r="S32" i="5"/>
  <c r="R32" i="5"/>
  <c r="T32" i="5"/>
  <c r="S33" i="5"/>
  <c r="R33" i="5"/>
  <c r="T33" i="5"/>
  <c r="S34" i="5"/>
  <c r="R34" i="5"/>
  <c r="T34" i="5"/>
  <c r="S35" i="5"/>
  <c r="R35" i="5"/>
  <c r="T35" i="5"/>
  <c r="S36" i="5"/>
  <c r="R36" i="5"/>
  <c r="T36" i="5"/>
  <c r="S37" i="5"/>
  <c r="R37" i="5"/>
  <c r="T37" i="5"/>
  <c r="R43" i="5"/>
  <c r="T43" i="5"/>
  <c r="R44" i="5"/>
  <c r="T44" i="5"/>
  <c r="R45" i="5"/>
  <c r="T45" i="5"/>
  <c r="R46" i="5"/>
  <c r="T46" i="5"/>
  <c r="R47" i="5"/>
  <c r="T47" i="5"/>
  <c r="R48" i="5"/>
  <c r="T48" i="5"/>
  <c r="R49" i="5"/>
  <c r="T49" i="5"/>
  <c r="R50" i="5"/>
  <c r="T50" i="5"/>
  <c r="R51" i="5"/>
  <c r="T51" i="5"/>
  <c r="R52" i="5"/>
  <c r="T52" i="5"/>
  <c r="R53" i="5"/>
  <c r="T53" i="5"/>
  <c r="R54" i="5"/>
  <c r="T54" i="5"/>
  <c r="R55" i="5"/>
  <c r="T55" i="5"/>
  <c r="R56" i="5"/>
  <c r="T56" i="5"/>
  <c r="R57" i="5"/>
  <c r="T57" i="5"/>
  <c r="R58" i="5"/>
  <c r="T58" i="5"/>
  <c r="G65" i="5"/>
  <c r="H65" i="5"/>
  <c r="I65" i="5"/>
  <c r="G66" i="5"/>
  <c r="H66" i="5"/>
  <c r="I66" i="5"/>
  <c r="G67" i="5"/>
  <c r="H67" i="5"/>
  <c r="I67" i="5"/>
  <c r="R61" i="5"/>
  <c r="T61" i="5"/>
  <c r="R62" i="5"/>
  <c r="T62" i="5"/>
  <c r="R63" i="5"/>
  <c r="T63" i="5"/>
  <c r="R64" i="5"/>
  <c r="T64" i="5"/>
  <c r="R65" i="5"/>
  <c r="T65" i="5"/>
  <c r="R66" i="5"/>
  <c r="T66" i="5"/>
  <c r="R69" i="5"/>
  <c r="T69" i="5"/>
  <c r="R70" i="5"/>
  <c r="T70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R73" i="5"/>
  <c r="T73" i="5"/>
  <c r="G70" i="5"/>
  <c r="H70" i="5"/>
  <c r="I70" i="5"/>
  <c r="G71" i="5"/>
  <c r="H71" i="5"/>
  <c r="I71" i="5"/>
  <c r="G72" i="5"/>
  <c r="H72" i="5"/>
  <c r="I72" i="5"/>
  <c r="G73" i="5"/>
  <c r="H73" i="5"/>
  <c r="I73" i="5"/>
  <c r="G74" i="5"/>
  <c r="H74" i="5"/>
  <c r="I74" i="5"/>
  <c r="S43" i="5"/>
  <c r="M23" i="6"/>
  <c r="O23" i="6"/>
  <c r="P23" i="6"/>
  <c r="R23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61" i="6"/>
  <c r="S62" i="6"/>
  <c r="S63" i="6"/>
  <c r="S64" i="6"/>
  <c r="S65" i="6"/>
  <c r="S66" i="6"/>
  <c r="S69" i="6"/>
  <c r="S70" i="6"/>
  <c r="S73" i="6"/>
  <c r="D83" i="6"/>
  <c r="D84" i="6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61" i="5"/>
  <c r="S62" i="5"/>
  <c r="S63" i="5"/>
  <c r="S64" i="5"/>
  <c r="S65" i="5"/>
  <c r="S66" i="5"/>
  <c r="S69" i="5"/>
  <c r="S70" i="5"/>
  <c r="S73" i="5"/>
  <c r="R74" i="5"/>
  <c r="T74" i="5"/>
  <c r="D83" i="5"/>
  <c r="D84" i="5"/>
  <c r="D84" i="4"/>
  <c r="D83" i="4"/>
  <c r="R74" i="4"/>
  <c r="T74" i="4"/>
  <c r="S73" i="4"/>
  <c r="S70" i="4"/>
  <c r="S69" i="4"/>
  <c r="S66" i="4"/>
  <c r="S65" i="4"/>
  <c r="S64" i="4"/>
  <c r="S63" i="4"/>
  <c r="S62" i="4"/>
  <c r="S61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T23" i="4"/>
  <c r="S23" i="4"/>
  <c r="R23" i="4"/>
  <c r="Q23" i="4"/>
  <c r="P23" i="4"/>
  <c r="O23" i="4"/>
  <c r="N23" i="4"/>
  <c r="M23" i="4"/>
  <c r="H79" i="5"/>
  <c r="H79" i="4"/>
  <c r="H79" i="7"/>
  <c r="H80" i="5"/>
  <c r="H84" i="5"/>
  <c r="H85" i="5"/>
  <c r="H86" i="5"/>
  <c r="H80" i="7"/>
  <c r="H84" i="7"/>
  <c r="H80" i="4"/>
  <c r="H84" i="4"/>
  <c r="H79" i="6"/>
  <c r="H80" i="6"/>
  <c r="H81" i="6"/>
  <c r="H84" i="6"/>
  <c r="H86" i="6"/>
  <c r="H85" i="6"/>
</calcChain>
</file>

<file path=xl/sharedStrings.xml><?xml version="1.0" encoding="utf-8"?>
<sst xmlns="http://schemas.openxmlformats.org/spreadsheetml/2006/main" count="693" uniqueCount="306">
  <si>
    <t>U/4</t>
  </si>
  <si>
    <t>F/4</t>
  </si>
  <si>
    <t>U/5</t>
  </si>
  <si>
    <t>F/5</t>
  </si>
  <si>
    <t>U/7</t>
  </si>
  <si>
    <t>U/10</t>
  </si>
  <si>
    <t>U/2</t>
  </si>
  <si>
    <t>U/16</t>
  </si>
  <si>
    <t>F/2</t>
  </si>
  <si>
    <t>F/7</t>
  </si>
  <si>
    <t>F/10</t>
  </si>
  <si>
    <t>F/16</t>
  </si>
  <si>
    <t>VF/PC</t>
  </si>
  <si>
    <t>BF/PC</t>
  </si>
  <si>
    <t>OR/PC</t>
  </si>
  <si>
    <t>FU/PC</t>
  </si>
  <si>
    <t>RF/PC</t>
  </si>
  <si>
    <t>RO/PC</t>
  </si>
  <si>
    <t>VS/PC</t>
  </si>
  <si>
    <t>GM/PC</t>
  </si>
  <si>
    <t>JA/PC</t>
  </si>
  <si>
    <t>BE/PC</t>
  </si>
  <si>
    <t>BC/PC</t>
  </si>
  <si>
    <t>VI/PC</t>
  </si>
  <si>
    <t>VM/PC</t>
  </si>
  <si>
    <t>TU/PC</t>
  </si>
  <si>
    <t>NO/PC</t>
  </si>
  <si>
    <t>BL/PC</t>
  </si>
  <si>
    <t>RO/PL</t>
  </si>
  <si>
    <t>VF/PL</t>
  </si>
  <si>
    <t>VI/PL</t>
  </si>
  <si>
    <t>BL/PL</t>
  </si>
  <si>
    <t>OR/PL</t>
  </si>
  <si>
    <t>PatchLight</t>
  </si>
  <si>
    <t>Date</t>
  </si>
  <si>
    <t>â</t>
  </si>
  <si>
    <t>Euros</t>
  </si>
  <si>
    <t>FR 954 341 695 38</t>
  </si>
  <si>
    <t>info@patchsee.com</t>
  </si>
  <si>
    <t>PatchSee  SA    Porte du grand Lyon   01700  Neyron France             RCS bourg en bresse N° 434 169 538 00015   NAF : 322B             SA au capital de 150 105 Euros
Tel : +33 (0)4 72 01 10 13        Fax : +33 (0)4 72 01 10 08          E-Mail : info@patchsee.com</t>
  </si>
  <si>
    <t>2P-U/7</t>
  </si>
  <si>
    <t>2P-U/16</t>
  </si>
  <si>
    <t>P/N</t>
  </si>
  <si>
    <t>Discount on Public Prices</t>
  </si>
  <si>
    <t>TOTAL</t>
  </si>
  <si>
    <t>Nomenclature product code</t>
  </si>
  <si>
    <t xml:space="preserve">Community intra VAT </t>
  </si>
  <si>
    <t>One month</t>
  </si>
  <si>
    <t>8544 41 10 0000 L, computer cable with connectors</t>
  </si>
  <si>
    <t xml:space="preserve">Delivery terms </t>
  </si>
  <si>
    <t>offer validity :</t>
  </si>
  <si>
    <t>Payment terms</t>
  </si>
  <si>
    <t>RO/PRO-PL</t>
  </si>
  <si>
    <t>CT/150</t>
  </si>
  <si>
    <t>Accessories</t>
  </si>
  <si>
    <t xml:space="preserve"> </t>
  </si>
  <si>
    <t>www.patchsee.com</t>
  </si>
  <si>
    <r>
      <t>PatchS</t>
    </r>
    <r>
      <rPr>
        <b/>
        <sz val="28"/>
        <color indexed="10"/>
        <rFont val="Gill Sans Ultra Bold"/>
        <family val="2"/>
      </rPr>
      <t>ee</t>
    </r>
  </si>
  <si>
    <t>TM</t>
  </si>
  <si>
    <t xml:space="preserve">  « Intelligent patch cord »</t>
  </si>
  <si>
    <t>COMPANY:</t>
  </si>
  <si>
    <t>BF/PL</t>
  </si>
  <si>
    <t>adress 1:</t>
  </si>
  <si>
    <t>adress 2:</t>
  </si>
  <si>
    <t>post code:</t>
  </si>
  <si>
    <t>town:</t>
  </si>
  <si>
    <t>country:</t>
  </si>
  <si>
    <t>first name / name:</t>
  </si>
  <si>
    <t>fonction:</t>
  </si>
  <si>
    <t>phone:</t>
  </si>
  <si>
    <t>fax:</t>
  </si>
  <si>
    <t>e-mail:</t>
  </si>
  <si>
    <t>Length  m</t>
  </si>
  <si>
    <t>Nb cords / Box</t>
  </si>
  <si>
    <t>PP Euros / Unity</t>
  </si>
  <si>
    <t>Nb PatchBox</t>
  </si>
  <si>
    <t>Prices / Unity</t>
  </si>
  <si>
    <t>Nb patch cords</t>
  </si>
  <si>
    <t>Total line Euros</t>
  </si>
  <si>
    <t>VAT number:</t>
  </si>
  <si>
    <t>Nb / Box</t>
  </si>
  <si>
    <t>Nb
Box</t>
  </si>
  <si>
    <t>Nb
Unity</t>
  </si>
  <si>
    <t xml:space="preserve">Total line Euros </t>
  </si>
  <si>
    <t>2 Pairs</t>
  </si>
  <si>
    <t>2P/U/10</t>
  </si>
  <si>
    <t>BL/PRO-BL</t>
  </si>
  <si>
    <t>total</t>
  </si>
  <si>
    <t>shipping cost ( free &gt;750 € )</t>
  </si>
  <si>
    <t>PCI6-U/2</t>
  </si>
  <si>
    <t>PCI6-U/3</t>
  </si>
  <si>
    <t>PCI6-U/4</t>
  </si>
  <si>
    <t>PCI6-U/5</t>
  </si>
  <si>
    <t>PCI6-U/6</t>
  </si>
  <si>
    <t>PCI6-U/7</t>
  </si>
  <si>
    <t>PCI6-U/8</t>
  </si>
  <si>
    <t>PCI6-U/9</t>
  </si>
  <si>
    <t>PCI6-U/10</t>
  </si>
  <si>
    <t>PCI6-U/13</t>
  </si>
  <si>
    <t>PCI6-U/16</t>
  </si>
  <si>
    <t>PCI6-F/2</t>
  </si>
  <si>
    <t>PCI6-F/3</t>
  </si>
  <si>
    <t>PCI6-F/4</t>
  </si>
  <si>
    <t>PCI6-F/5</t>
  </si>
  <si>
    <t>PCI6-F/6</t>
  </si>
  <si>
    <t>PCI6-F/7</t>
  </si>
  <si>
    <t>PCI6-F/8</t>
  </si>
  <si>
    <t>PCI6-F/9</t>
  </si>
  <si>
    <t>PCI6-F/10</t>
  </si>
  <si>
    <t>PCI6-F/13</t>
  </si>
  <si>
    <t>PCI6-F/16</t>
  </si>
  <si>
    <t>Reseller Offer N° :</t>
  </si>
  <si>
    <t>6-U/2</t>
  </si>
  <si>
    <t>6-U/4</t>
  </si>
  <si>
    <t>6-U/5</t>
  </si>
  <si>
    <t>6-U/7</t>
  </si>
  <si>
    <t>6-U/10</t>
  </si>
  <si>
    <t>6-U/16</t>
  </si>
  <si>
    <t>6-F/2</t>
  </si>
  <si>
    <t>6-F/4</t>
  </si>
  <si>
    <t>6-F/5</t>
  </si>
  <si>
    <t>6-F/7</t>
  </si>
  <si>
    <t>6-F/10</t>
  </si>
  <si>
    <t>6-F/16</t>
  </si>
  <si>
    <t>Advance payment</t>
  </si>
  <si>
    <t>DPU/20</t>
  </si>
  <si>
    <t>DPU/26</t>
  </si>
  <si>
    <t>DPU/32</t>
  </si>
  <si>
    <t>DPU/40</t>
  </si>
  <si>
    <t>DPU/50</t>
  </si>
  <si>
    <t>DPF/20</t>
  </si>
  <si>
    <t>DPF/26</t>
  </si>
  <si>
    <t>DPF/32</t>
  </si>
  <si>
    <t>DPF/40</t>
  </si>
  <si>
    <t>DPF/50</t>
  </si>
  <si>
    <r>
      <t>Class6Patch</t>
    </r>
    <r>
      <rPr>
        <sz val="12"/>
        <rFont val="Gill Sans Ultra Bold"/>
        <family val="2"/>
      </rPr>
      <t xml:space="preserve"> </t>
    </r>
    <r>
      <rPr>
        <sz val="12"/>
        <rFont val="Arial"/>
        <family val="2"/>
      </rPr>
      <t>(Cat 6 RJ45 patch cords)</t>
    </r>
  </si>
  <si>
    <r>
      <t>DirectPatch</t>
    </r>
    <r>
      <rPr>
        <b/>
        <sz val="12"/>
        <rFont val="Gill Sans Ultra Bold"/>
        <family val="2"/>
      </rPr>
      <t xml:space="preserve"> </t>
    </r>
    <r>
      <rPr>
        <sz val="12"/>
        <rFont val="Arial"/>
        <family val="2"/>
      </rPr>
      <t>(Big length Cat 6 RJ45 cables, PCI connector)</t>
    </r>
  </si>
  <si>
    <r>
      <t>PatchGrip</t>
    </r>
    <r>
      <rPr>
        <b/>
        <sz val="12"/>
        <rFont val="Gill Sans Ultra Bold"/>
        <family val="2"/>
      </rPr>
      <t xml:space="preserve"> </t>
    </r>
    <r>
      <rPr>
        <sz val="12"/>
        <rFont val="Arial"/>
        <family val="2"/>
      </rPr>
      <t>(Hook &amp; Loop Cables Ties, 50 pcs of 150 mm)</t>
    </r>
  </si>
  <si>
    <r>
      <t>PRO Patchlight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(Professional light tool, rechargeable, LED)</t>
    </r>
  </si>
  <si>
    <r>
      <t xml:space="preserve">PatchClips </t>
    </r>
    <r>
      <rPr>
        <sz val="12"/>
        <rFont val="Arial"/>
        <family val="2"/>
      </rPr>
      <t>(Clips for color code, box of 50 pcs)</t>
    </r>
  </si>
  <si>
    <r>
      <t xml:space="preserve">Patchlight </t>
    </r>
    <r>
      <rPr>
        <sz val="12"/>
        <rFont val="Arial"/>
        <family val="2"/>
      </rPr>
      <t>(Standard light tool, bulb and batteries AA)</t>
    </r>
  </si>
  <si>
    <t>Public Price Euros / Unity</t>
  </si>
  <si>
    <t>EXW Neyron in France</t>
  </si>
  <si>
    <t>Weight, kg</t>
  </si>
  <si>
    <t>Volume, m3</t>
  </si>
  <si>
    <r>
      <t xml:space="preserve">PhonePatch </t>
    </r>
    <r>
      <rPr>
        <sz val="12"/>
        <rFont val="Arial"/>
        <family val="2"/>
      </rPr>
      <t xml:space="preserve">(2 pairs RJ45, 3-6 and 4-5 pairs, </t>
    </r>
    <r>
      <rPr>
        <b/>
        <sz val="12"/>
        <rFont val="Arial"/>
        <family val="2"/>
      </rPr>
      <t>New Boot Design</t>
    </r>
    <r>
      <rPr>
        <sz val="12"/>
        <rFont val="Arial"/>
        <family val="2"/>
      </rPr>
      <t>)</t>
    </r>
  </si>
  <si>
    <r>
      <t>BasicPatch</t>
    </r>
    <r>
      <rPr>
        <b/>
        <sz val="12"/>
        <rFont val="Gill Sans Ultra Bold"/>
        <family val="2"/>
      </rPr>
      <t xml:space="preserve">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(Cat 5e RJ45 patch cords, </t>
    </r>
    <r>
      <rPr>
        <b/>
        <sz val="12"/>
        <rFont val="Arial"/>
        <family val="2"/>
      </rPr>
      <t>New Boot Design</t>
    </r>
    <r>
      <rPr>
        <sz val="12"/>
        <rFont val="Arial"/>
        <family val="2"/>
      </rPr>
      <t>)</t>
    </r>
  </si>
  <si>
    <r>
      <t>PCI-6Patch</t>
    </r>
    <r>
      <rPr>
        <b/>
        <sz val="12"/>
        <rFont val="Gill Sans Ultra Bold"/>
        <family val="2"/>
      </rPr>
      <t xml:space="preserve"> </t>
    </r>
    <r>
      <rPr>
        <sz val="12"/>
        <rFont val="Arial"/>
        <family val="2"/>
      </rPr>
      <t>(</t>
    </r>
    <r>
      <rPr>
        <b/>
        <sz val="12"/>
        <rFont val="Arial"/>
        <family val="2"/>
      </rPr>
      <t>Cat.6a 10 Giga</t>
    </r>
    <r>
      <rPr>
        <sz val="12"/>
        <rFont val="Arial"/>
        <family val="2"/>
      </rPr>
      <t xml:space="preserve"> RJ45 patch cords, PCI connectors)</t>
    </r>
  </si>
  <si>
    <t>Other Products</t>
  </si>
  <si>
    <t>Others</t>
  </si>
  <si>
    <t>TOTAL HT</t>
  </si>
  <si>
    <t>TVA</t>
  </si>
  <si>
    <t>TOTAL TTC</t>
  </si>
  <si>
    <t>brevet déposé</t>
  </si>
  <si>
    <t>SOCIETE :</t>
  </si>
  <si>
    <t>adresse 1:</t>
  </si>
  <si>
    <t>adresse 2:</t>
  </si>
  <si>
    <t>code postal :</t>
  </si>
  <si>
    <t>ville :</t>
  </si>
  <si>
    <t>pays :</t>
  </si>
  <si>
    <t>prénom/nom :</t>
  </si>
  <si>
    <t>fonction :</t>
  </si>
  <si>
    <t>tel :</t>
  </si>
  <si>
    <t>fax :</t>
  </si>
  <si>
    <t>e-mail :</t>
  </si>
  <si>
    <t>N° SIRET / TVA Intra</t>
  </si>
  <si>
    <r>
      <t>PCI-6Patch</t>
    </r>
    <r>
      <rPr>
        <b/>
        <sz val="12"/>
        <rFont val="Gill Sans Ultra Bold"/>
        <family val="2"/>
      </rPr>
      <t xml:space="preserve"> </t>
    </r>
    <r>
      <rPr>
        <sz val="12"/>
        <rFont val="Arial"/>
        <family val="2"/>
      </rPr>
      <t>(</t>
    </r>
    <r>
      <rPr>
        <b/>
        <sz val="12"/>
        <rFont val="Arial"/>
        <family val="2"/>
      </rPr>
      <t>Cat.6a 10 Giga</t>
    </r>
    <r>
      <rPr>
        <sz val="12"/>
        <rFont val="Arial"/>
        <family val="2"/>
      </rPr>
      <t xml:space="preserve"> RJ45 patch cords, connecteur PCI)</t>
    </r>
  </si>
  <si>
    <t>Long.  m</t>
  </si>
  <si>
    <t>Réf.</t>
  </si>
  <si>
    <t>Prix Public Euros / Unité</t>
  </si>
  <si>
    <t>Prix / Unité</t>
  </si>
  <si>
    <t>Total ligne Euros</t>
  </si>
  <si>
    <r>
      <t>DirectPatch</t>
    </r>
    <r>
      <rPr>
        <b/>
        <sz val="12"/>
        <rFont val="Gill Sans Ultra Bold"/>
        <family val="2"/>
      </rPr>
      <t xml:space="preserve"> </t>
    </r>
    <r>
      <rPr>
        <sz val="12"/>
        <rFont val="Arial"/>
        <family val="2"/>
      </rPr>
      <t>(Grande longueur Cat 6 RJ45 cables, connecteur PCI)</t>
    </r>
  </si>
  <si>
    <r>
      <t xml:space="preserve">PhonePatch </t>
    </r>
    <r>
      <rPr>
        <sz val="12"/>
        <rFont val="Arial"/>
        <family val="2"/>
      </rPr>
      <t xml:space="preserve">(RJ45 2 paires, 3-6 and 4-5 pairs, </t>
    </r>
    <r>
      <rPr>
        <b/>
        <sz val="12"/>
        <rFont val="Arial"/>
        <family val="2"/>
      </rPr>
      <t>New Boot Design</t>
    </r>
    <r>
      <rPr>
        <sz val="12"/>
        <rFont val="Arial"/>
        <family val="2"/>
      </rPr>
      <t>)</t>
    </r>
  </si>
  <si>
    <r>
      <t xml:space="preserve">Patchlight </t>
    </r>
    <r>
      <rPr>
        <sz val="12"/>
        <rFont val="Arial"/>
        <family val="2"/>
      </rPr>
      <t>(Lampe d'injection standard, ampoule et piles AA)</t>
    </r>
  </si>
  <si>
    <r>
      <t>PatchGrip</t>
    </r>
    <r>
      <rPr>
        <b/>
        <sz val="12"/>
        <rFont val="Gill Sans Ultra Bold"/>
        <family val="2"/>
      </rPr>
      <t xml:space="preserve"> </t>
    </r>
    <r>
      <rPr>
        <sz val="12"/>
        <rFont val="Arial"/>
        <family val="2"/>
      </rPr>
      <t>(attaches câbles "scratch", 50 pcs of 150 mm)</t>
    </r>
  </si>
  <si>
    <t>Offre Revendeur N° :</t>
  </si>
  <si>
    <t>Cordons croisés disponibles sur demande</t>
  </si>
  <si>
    <r>
      <t xml:space="preserve">PatchClips </t>
    </r>
    <r>
      <rPr>
        <sz val="12"/>
        <rFont val="Arial"/>
        <family val="2"/>
      </rPr>
      <t>(Clips code de couleur, box of 50 pcs)</t>
    </r>
  </si>
  <si>
    <t>Un mois</t>
  </si>
  <si>
    <t>Payement d'avance</t>
  </si>
  <si>
    <t>Validité de l'offre :</t>
  </si>
  <si>
    <t>Conditions de règlement :</t>
  </si>
  <si>
    <t>Conditions de livraison :</t>
  </si>
  <si>
    <t>Code Nomenclature Produit</t>
  </si>
  <si>
    <t>TVA Intra-communautraire</t>
  </si>
  <si>
    <t>8544 41 10 0000 L, câbles informatiques avec connecteurs</t>
  </si>
  <si>
    <t>Remise sur Prix Publics</t>
  </si>
  <si>
    <t>Poids, kg</t>
  </si>
  <si>
    <t>Nb / Boite</t>
  </si>
  <si>
    <t>PP Euros / Unité</t>
  </si>
  <si>
    <t>Nb
Boite</t>
  </si>
  <si>
    <t>Prix / Boite</t>
  </si>
  <si>
    <t>Nb
Unité</t>
  </si>
  <si>
    <t xml:space="preserve">Total ligne Euros </t>
  </si>
  <si>
    <t>participation au frais de transport( gratuit &gt;750 € )</t>
  </si>
  <si>
    <t>2 Paires</t>
  </si>
  <si>
    <t>Accessoires</t>
  </si>
  <si>
    <r>
      <t>PRO Patchlight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(Lampe PRO, rechargeable, LED)</t>
    </r>
  </si>
  <si>
    <t>Nb Box</t>
  </si>
  <si>
    <t>Sale Offices : Paris - Lyon - London - Frankfurt (M)</t>
  </si>
  <si>
    <t>Porte du Grand Lyon, 01700 Neyron (Lyon) France, Tél : +33 (0)4 72 01 10 13</t>
  </si>
  <si>
    <t>UTP Cat 5e</t>
  </si>
  <si>
    <t>FTP Cat 5e</t>
  </si>
  <si>
    <t>UTP Cat 6a</t>
  </si>
  <si>
    <t>FTP Cat 6a</t>
  </si>
  <si>
    <t>UTP Cat 6</t>
  </si>
  <si>
    <t>FTP Cat 6</t>
  </si>
  <si>
    <t>Cross patch cords available on specific demand:</t>
  </si>
  <si>
    <t xml:space="preserve">patent pending
</t>
  </si>
  <si>
    <t>P/N = X + P/N PatchSee ( example: XPCI6-F/7 or XDPU/20 )</t>
  </si>
  <si>
    <t>Réf.  = X + Réf. PatchSee ( exemple: XPCI6-F/7 or XDPU/20 )</t>
  </si>
  <si>
    <t>PatchSee  SA    Porte du grand Lyon   01700  Neyron France             RCS bourg en bresse N° 434 169 538 00015   NAF : 322B             SA au capital de 150 105 Euros
Tel : +33 (0)4 72 01 10 13        Fax : +33 (0)4 72 01 10 08          E-Mail : info@pat</t>
  </si>
  <si>
    <t>Public Price £ / Unity</t>
  </si>
  <si>
    <t>Prices £ / Unity</t>
  </si>
  <si>
    <t>PP £ / Unity</t>
  </si>
  <si>
    <t>Prices £  / Unity</t>
  </si>
  <si>
    <t>Patent pending</t>
  </si>
  <si>
    <t>29 Porte du Grand Lyon, 01700 NEYRON (Lyon), France, Fax + 33 (0)4 72 01 10 08 FRANKFURT (M) OFFICE Germany / Austria, Tel. + 49 / (0) 69 / 30 06 99 66</t>
  </si>
  <si>
    <t xml:space="preserve">  « intelligent patch cord »</t>
  </si>
  <si>
    <t>Reseller Offer N°:</t>
  </si>
  <si>
    <t>P/N = X + P/N PatchSee (example: XPCI6-F/7 or XDPU/20)</t>
  </si>
  <si>
    <r>
      <t>PCI-6Patch</t>
    </r>
    <r>
      <rPr>
        <b/>
        <sz val="12"/>
        <rFont val="Gill Sans Ultra Bold"/>
        <family val="2"/>
      </rPr>
      <t xml:space="preserve"> </t>
    </r>
    <r>
      <rPr>
        <sz val="12"/>
        <rFont val="Arial"/>
        <family val="2"/>
      </rPr>
      <t>(</t>
    </r>
    <r>
      <rPr>
        <b/>
        <sz val="12"/>
        <rFont val="Arial"/>
        <family val="2"/>
      </rPr>
      <t>Cat. 6a, 10 Giga</t>
    </r>
    <r>
      <rPr>
        <sz val="12"/>
        <rFont val="Arial"/>
        <family val="2"/>
      </rPr>
      <t xml:space="preserve"> RJ45 patch cords, PCI connectors)</t>
    </r>
  </si>
  <si>
    <t>UTP Cat. 6a</t>
  </si>
  <si>
    <t>FTP Cat. 6a</t>
  </si>
  <si>
    <r>
      <t>Class6Patch</t>
    </r>
    <r>
      <rPr>
        <sz val="12"/>
        <rFont val="Gill Sans Ultra Bold"/>
        <family val="2"/>
      </rPr>
      <t xml:space="preserve"> </t>
    </r>
    <r>
      <rPr>
        <sz val="12"/>
        <rFont val="Arial"/>
        <family val="2"/>
      </rPr>
      <t>(Cat. 6 RJ45 patch cords)</t>
    </r>
  </si>
  <si>
    <t>UTP Cat. 6</t>
  </si>
  <si>
    <t>FTP Cat. 6</t>
  </si>
  <si>
    <r>
      <t>DirectPatch</t>
    </r>
    <r>
      <rPr>
        <b/>
        <sz val="12"/>
        <rFont val="Gill Sans Ultra Bold"/>
        <family val="2"/>
      </rPr>
      <t xml:space="preserve"> </t>
    </r>
    <r>
      <rPr>
        <sz val="12"/>
        <rFont val="Arial"/>
        <family val="2"/>
      </rPr>
      <t>(Big length Cat. 6 RJ45 cables, PCI connector)</t>
    </r>
  </si>
  <si>
    <r>
      <t>BasicPatch</t>
    </r>
    <r>
      <rPr>
        <b/>
        <sz val="12"/>
        <rFont val="Gill Sans Ultra Bold"/>
        <family val="2"/>
      </rPr>
      <t xml:space="preserve">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(Cat. 5e RJ45 patch cords, </t>
    </r>
    <r>
      <rPr>
        <b/>
        <sz val="12"/>
        <rFont val="Arial"/>
        <family val="2"/>
      </rPr>
      <t>New Boot Design</t>
    </r>
    <r>
      <rPr>
        <sz val="12"/>
        <rFont val="Arial"/>
        <family val="2"/>
      </rPr>
      <t>)</t>
    </r>
  </si>
  <si>
    <t>UTP Cat. 5e</t>
  </si>
  <si>
    <t>FTP Cat. 5e</t>
  </si>
  <si>
    <t>XPCI6-F/16</t>
  </si>
  <si>
    <t>DPF/66</t>
  </si>
  <si>
    <t>DPF/82</t>
  </si>
  <si>
    <t>DPF/100</t>
  </si>
  <si>
    <t>BL/PRO-PL</t>
  </si>
  <si>
    <t>Licht am Ende des Kabels!</t>
  </si>
  <si>
    <t>Firma:</t>
  </si>
  <si>
    <t>Adresse 1:</t>
  </si>
  <si>
    <t>Adresse 2:</t>
  </si>
  <si>
    <t>PLZ:</t>
  </si>
  <si>
    <t>Ort:</t>
  </si>
  <si>
    <t>Land:</t>
  </si>
  <si>
    <t>Vorname / Name:</t>
  </si>
  <si>
    <t>Funktion:</t>
  </si>
  <si>
    <t>Telefon:</t>
  </si>
  <si>
    <t>Fax:</t>
  </si>
  <si>
    <t>E-Mail:</t>
  </si>
  <si>
    <t>UST-ID:</t>
  </si>
  <si>
    <t>Länge  m</t>
  </si>
  <si>
    <t>Stück per  / Box</t>
  </si>
  <si>
    <t>Partnummer</t>
  </si>
  <si>
    <t>Anzahl der PatchBox</t>
  </si>
  <si>
    <t>Preis / Box</t>
  </si>
  <si>
    <t>Stück gesammt</t>
  </si>
  <si>
    <t>Preis Euro / Stück Netto</t>
  </si>
  <si>
    <t>gesammt per  Zeile in Euros Netto</t>
  </si>
  <si>
    <t>Gültigkeit des Angebotes</t>
  </si>
  <si>
    <t>Zahlungsbedinungen</t>
  </si>
  <si>
    <t>Geschäftsbedingungne</t>
  </si>
  <si>
    <t>U.St.ID Nr.</t>
  </si>
  <si>
    <t>DE245890575</t>
  </si>
  <si>
    <t>Euro</t>
  </si>
  <si>
    <r>
      <t>PRO-PatchLight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(Profileuchtwerkzeug, aufladbar, LED)</t>
    </r>
  </si>
  <si>
    <r>
      <t xml:space="preserve">PatchLight </t>
    </r>
    <r>
      <rPr>
        <sz val="12"/>
        <rFont val="Arial"/>
        <family val="2"/>
      </rPr>
      <t>(Leuchtwerkzeug mit Batterien AA)</t>
    </r>
  </si>
  <si>
    <r>
      <t xml:space="preserve">PatchClips </t>
    </r>
    <r>
      <rPr>
        <sz val="12"/>
        <rFont val="Arial"/>
        <family val="2"/>
      </rPr>
      <t>(Aufsetzbare Farbclips 16 Farben , box of 50 Stück)</t>
    </r>
  </si>
  <si>
    <t>Crossover Patchkabel verfügbar auf spezielle Anfrage:                                                                                                  P/N = X + P/N PatchSee (example: XPCI6-F/7 or XDPU/20)</t>
  </si>
  <si>
    <r>
      <rPr>
        <b/>
        <sz val="28"/>
        <color indexed="9"/>
        <rFont val="Calibri"/>
        <family val="2"/>
      </rPr>
      <t>™</t>
    </r>
    <r>
      <rPr>
        <b/>
        <sz val="28"/>
        <color indexed="9"/>
        <rFont val="Gill Sans Ultra Bold"/>
        <family val="2"/>
      </rPr>
      <t>PatchS</t>
    </r>
    <r>
      <rPr>
        <b/>
        <sz val="28"/>
        <color indexed="10"/>
        <rFont val="Gill Sans Ultra Bold"/>
        <family val="2"/>
      </rPr>
      <t>ee</t>
    </r>
    <r>
      <rPr>
        <b/>
        <sz val="28"/>
        <color indexed="9"/>
        <rFont val="Calibri"/>
        <family val="2"/>
      </rPr>
      <t>®</t>
    </r>
    <r>
      <rPr>
        <b/>
        <sz val="28"/>
        <color indexed="10"/>
        <rFont val="Gill Sans Ultra Bold"/>
        <family val="2"/>
      </rPr>
      <t xml:space="preserve">   </t>
    </r>
    <r>
      <rPr>
        <sz val="14"/>
        <color indexed="9"/>
        <rFont val="Gill Sans Ultra Bold"/>
        <family val="2"/>
      </rPr>
      <t>Patend Pending</t>
    </r>
  </si>
  <si>
    <r>
      <t>PatchGrip</t>
    </r>
    <r>
      <rPr>
        <b/>
        <sz val="12"/>
        <rFont val="Gill Sans Ultra Bold"/>
        <family val="2"/>
      </rPr>
      <t xml:space="preserve"> </t>
    </r>
    <r>
      <rPr>
        <sz val="12"/>
        <rFont val="Arial"/>
        <family val="2"/>
      </rPr>
      <t>(Klettkabelbinder, perforiert)</t>
    </r>
  </si>
  <si>
    <t>Name des Bestellers in Klarschrift</t>
  </si>
  <si>
    <t>Datum, Ort</t>
  </si>
  <si>
    <t xml:space="preserve">rechtsverbindliche Unterschrift </t>
  </si>
  <si>
    <t>Stempel</t>
  </si>
  <si>
    <t>Anzahl</t>
  </si>
  <si>
    <t>Anzal der Pakete</t>
  </si>
  <si>
    <t>Stück per / Paket</t>
  </si>
  <si>
    <t>Stück / Box</t>
  </si>
  <si>
    <t>Prices / Box</t>
  </si>
  <si>
    <t>Preis Euros / Stück</t>
  </si>
  <si>
    <t>Gesammt Netto</t>
  </si>
  <si>
    <t>Gesammtbetrag</t>
  </si>
  <si>
    <t>zzgl. USt. 19%</t>
  </si>
  <si>
    <t xml:space="preserve">Stück gesammt
</t>
  </si>
  <si>
    <r>
      <t xml:space="preserve">Faxbestellung </t>
    </r>
    <r>
      <rPr>
        <b/>
        <sz val="24"/>
        <color indexed="10"/>
        <rFont val="Arial"/>
        <family val="2"/>
      </rPr>
      <t>+49(89)71034015</t>
    </r>
  </si>
  <si>
    <t xml:space="preserve">Erstbestellung Neukunden Vorauskasse </t>
  </si>
  <si>
    <t>Versandkosten ( frei &gt;850 € Gesamtumsatz )</t>
  </si>
  <si>
    <t>XPCI6-F/7</t>
  </si>
  <si>
    <t>ECO-DB-10 Black</t>
  </si>
  <si>
    <t>ECO-SR-10 Red</t>
  </si>
  <si>
    <t>10m</t>
  </si>
  <si>
    <t>ECO-SB-10 Blue</t>
  </si>
  <si>
    <t>PLUgCAP</t>
  </si>
  <si>
    <t>3 St.</t>
  </si>
  <si>
    <t>IDS-VR-REFILL-5</t>
  </si>
  <si>
    <t>IDS-DG-REFILL-5</t>
  </si>
  <si>
    <t>IDS-FO-REFILL-5</t>
  </si>
  <si>
    <t>IDS-DB-REFILL-5</t>
  </si>
  <si>
    <t>5m</t>
  </si>
  <si>
    <t>IDS-DB-REFILL-6</t>
  </si>
  <si>
    <t>IDS-DG-REFILL-6</t>
  </si>
  <si>
    <r>
      <t>Systemhaus Maitschke</t>
    </r>
    <r>
      <rPr>
        <b/>
        <vertAlign val="superscript"/>
        <sz val="11"/>
        <rFont val="Calibri"/>
        <family val="2"/>
      </rPr>
      <t>©</t>
    </r>
    <r>
      <rPr>
        <b/>
        <sz val="11"/>
        <rFont val="Arial"/>
        <family val="2"/>
      </rPr>
      <t xml:space="preserve">    Rat-Kaffl-Str. 13   85609  Aschheim Germany             
Tel. + 49 (89)940048 04        Fax + 49 (89)710340 15          mail.patchsee.web@maitschke.de</t>
    </r>
  </si>
  <si>
    <t>Änderungen, Irrtümer und Druckfehler vorbehalten. Stand 01.01.2018 Ihr Systemhaus Maitschke</t>
  </si>
  <si>
    <t xml:space="preserve"> bis 31.12.2018</t>
  </si>
  <si>
    <t>https://maitschke.de/fileadmin/firmen-doc/agb.pdf</t>
  </si>
  <si>
    <t>Bei Ihrem Systemhaus Maitschke, Rat-Kaffl.Str. 13, 85609 Aschheim                     Tel. +49 (89) 94004804            Fax. +49 (89) 71034015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</si>
</sst>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F&quot;_-;\-* #,##0.00\ &quot;F&quot;_-;_-* &quot;-&quot;??\ &quot;F&quot;_-;_-@_-"/>
    <numFmt numFmtId="165" formatCode="0.0"/>
    <numFmt numFmtId="166" formatCode="#,##0.00\ _F"/>
    <numFmt numFmtId="167" formatCode="0.000"/>
    <numFmt numFmtId="168" formatCode="#,##0.0"/>
    <numFmt numFmtId="169" formatCode="#,##0.00_ ;\-#,##0.00\ "/>
    <numFmt numFmtId="170" formatCode="#,##0.0\ &quot;feet&quot;"/>
    <numFmt numFmtId="171" formatCode="0.0000"/>
  </numFmts>
  <fonts count="5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24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u/>
      <sz val="18"/>
      <color indexed="12"/>
      <name val="Arial"/>
      <family val="2"/>
    </font>
    <font>
      <b/>
      <sz val="28"/>
      <color indexed="9"/>
      <name val="Symbol"/>
      <family val="1"/>
      <charset val="2"/>
    </font>
    <font>
      <b/>
      <sz val="22"/>
      <color indexed="9"/>
      <name val="Symbol"/>
      <family val="1"/>
      <charset val="2"/>
    </font>
    <font>
      <b/>
      <sz val="24"/>
      <color indexed="10"/>
      <name val="Arial"/>
      <family val="2"/>
    </font>
    <font>
      <b/>
      <sz val="28"/>
      <color indexed="9"/>
      <name val="Gill Sans Ultra Bold"/>
      <family val="2"/>
    </font>
    <font>
      <b/>
      <sz val="16"/>
      <color indexed="9"/>
      <name val="Arial"/>
      <family val="2"/>
    </font>
    <font>
      <b/>
      <sz val="28"/>
      <color indexed="10"/>
      <name val="Gill Sans Ultra Bold"/>
      <family val="2"/>
    </font>
    <font>
      <b/>
      <sz val="12"/>
      <color indexed="9"/>
      <name val="Arial"/>
      <family val="2"/>
    </font>
    <font>
      <b/>
      <sz val="14"/>
      <name val="Gill Sans Ultra Bold"/>
      <family val="2"/>
    </font>
    <font>
      <b/>
      <sz val="11"/>
      <name val="Arial"/>
      <family val="2"/>
    </font>
    <font>
      <sz val="14"/>
      <name val="Gill Sans Ultra Bold"/>
      <family val="2"/>
    </font>
    <font>
      <u/>
      <sz val="14"/>
      <color indexed="12"/>
      <name val="Arial"/>
      <family val="2"/>
    </font>
    <font>
      <b/>
      <u/>
      <sz val="14"/>
      <color indexed="12"/>
      <name val="Arial"/>
      <family val="2"/>
    </font>
    <font>
      <b/>
      <u/>
      <sz val="16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9"/>
      <name val="Symbol"/>
      <family val="1"/>
      <charset val="2"/>
    </font>
    <font>
      <b/>
      <sz val="22"/>
      <name val="Arial"/>
      <family val="2"/>
    </font>
    <font>
      <sz val="12"/>
      <color indexed="8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</font>
    <font>
      <b/>
      <sz val="10"/>
      <color indexed="9"/>
      <name val="Arial"/>
      <family val="2"/>
    </font>
    <font>
      <b/>
      <sz val="18"/>
      <color indexed="9"/>
      <name val="Symbol"/>
      <family val="1"/>
      <charset val="2"/>
    </font>
    <font>
      <sz val="18"/>
      <name val="Arial"/>
      <family val="2"/>
    </font>
    <font>
      <b/>
      <sz val="16"/>
      <color indexed="10"/>
      <name val="Arial"/>
      <family val="2"/>
    </font>
    <font>
      <sz val="14"/>
      <name val="Arial"/>
    </font>
    <font>
      <b/>
      <sz val="12"/>
      <name val="Gill Sans Ultra Bold"/>
      <family val="2"/>
    </font>
    <font>
      <sz val="12"/>
      <name val="Gill Sans Ultra Bold"/>
      <family val="2"/>
    </font>
    <font>
      <b/>
      <sz val="33"/>
      <color indexed="10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sz val="14"/>
      <color indexed="9"/>
      <name val="Gill Sans Ultra Bold"/>
      <family val="2"/>
    </font>
    <font>
      <b/>
      <sz val="28"/>
      <color indexed="9"/>
      <name val="Calibri"/>
      <family val="2"/>
    </font>
    <font>
      <b/>
      <vertAlign val="superscript"/>
      <sz val="11"/>
      <name val="Calibri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u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double">
        <color indexed="10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59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right"/>
    </xf>
    <xf numFmtId="0" fontId="0" fillId="0" borderId="0" xfId="0" applyFill="1" applyProtection="1"/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0" fillId="0" borderId="0" xfId="0" applyBorder="1" applyProtection="1"/>
    <xf numFmtId="0" fontId="10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0" fontId="0" fillId="2" borderId="0" xfId="0" applyFill="1" applyProtection="1"/>
    <xf numFmtId="166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6" fontId="0" fillId="2" borderId="0" xfId="0" applyNumberFormat="1" applyFill="1" applyAlignment="1" applyProtection="1">
      <alignment horizontal="right"/>
    </xf>
    <xf numFmtId="0" fontId="2" fillId="0" borderId="0" xfId="0" applyFont="1" applyProtection="1"/>
    <xf numFmtId="0" fontId="14" fillId="0" borderId="0" xfId="0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horizontal="center"/>
    </xf>
    <xf numFmtId="0" fontId="18" fillId="2" borderId="0" xfId="0" applyFont="1" applyFill="1" applyAlignment="1" applyProtection="1">
      <alignment horizontal="right" vertical="center"/>
    </xf>
    <xf numFmtId="0" fontId="17" fillId="0" borderId="0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165" fontId="35" fillId="3" borderId="2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6" fillId="2" borderId="0" xfId="0" applyFont="1" applyFill="1" applyAlignment="1" applyProtection="1">
      <alignment horizontal="left" vertical="center"/>
    </xf>
    <xf numFmtId="0" fontId="22" fillId="2" borderId="0" xfId="0" applyFont="1" applyFill="1" applyAlignment="1" applyProtection="1">
      <alignment horizontal="right"/>
    </xf>
    <xf numFmtId="0" fontId="13" fillId="0" borderId="0" xfId="0" applyFont="1" applyAlignment="1" applyProtection="1">
      <alignment horizontal="left" vertical="center" wrapText="1"/>
    </xf>
    <xf numFmtId="165" fontId="35" fillId="3" borderId="4" xfId="0" applyNumberFormat="1" applyFont="1" applyFill="1" applyBorder="1" applyAlignment="1" applyProtection="1">
      <alignment horizontal="center" vertical="center"/>
    </xf>
    <xf numFmtId="165" fontId="35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165" fontId="38" fillId="3" borderId="2" xfId="0" applyNumberFormat="1" applyFont="1" applyFill="1" applyBorder="1" applyAlignment="1" applyProtection="1">
      <alignment horizontal="center" vertical="center"/>
    </xf>
    <xf numFmtId="1" fontId="38" fillId="3" borderId="5" xfId="0" applyNumberFormat="1" applyFont="1" applyFill="1" applyBorder="1" applyAlignment="1" applyProtection="1">
      <alignment horizontal="center" vertical="center"/>
    </xf>
    <xf numFmtId="165" fontId="38" fillId="3" borderId="3" xfId="0" applyNumberFormat="1" applyFont="1" applyFill="1" applyBorder="1" applyAlignment="1" applyProtection="1">
      <alignment horizontal="center" vertical="center"/>
    </xf>
    <xf numFmtId="1" fontId="38" fillId="3" borderId="6" xfId="0" applyNumberFormat="1" applyFont="1" applyFill="1" applyBorder="1" applyAlignment="1" applyProtection="1">
      <alignment horizontal="center" vertical="center"/>
    </xf>
    <xf numFmtId="165" fontId="38" fillId="3" borderId="4" xfId="0" applyNumberFormat="1" applyFont="1" applyFill="1" applyBorder="1" applyAlignment="1" applyProtection="1">
      <alignment horizontal="center" vertical="center"/>
    </xf>
    <xf numFmtId="1" fontId="38" fillId="3" borderId="7" xfId="0" applyNumberFormat="1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3" fillId="3" borderId="2" xfId="0" applyNumberFormat="1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horizontal="center" vertical="center"/>
    </xf>
    <xf numFmtId="3" fontId="3" fillId="3" borderId="4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166" fontId="0" fillId="0" borderId="0" xfId="0" applyNumberForma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5" xfId="0" applyNumberFormat="1" applyFont="1" applyFill="1" applyBorder="1" applyAlignment="1" applyProtection="1">
      <alignment horizontal="center" vertical="center"/>
      <protection locked="0"/>
    </xf>
    <xf numFmtId="3" fontId="3" fillId="4" borderId="6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4" xfId="0" applyNumberFormat="1" applyFont="1" applyFill="1" applyBorder="1" applyAlignment="1" applyProtection="1">
      <alignment horizontal="center" vertical="center"/>
      <protection locked="0"/>
    </xf>
    <xf numFmtId="3" fontId="3" fillId="4" borderId="2" xfId="0" applyNumberFormat="1" applyFont="1" applyFill="1" applyBorder="1" applyAlignment="1" applyProtection="1">
      <alignment horizontal="center" vertical="center"/>
      <protection locked="0"/>
    </xf>
    <xf numFmtId="3" fontId="3" fillId="4" borderId="3" xfId="0" applyNumberFormat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top" wrapText="1"/>
    </xf>
    <xf numFmtId="166" fontId="33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textRotation="90"/>
    </xf>
    <xf numFmtId="0" fontId="0" fillId="0" borderId="0" xfId="0" applyAlignment="1" applyProtection="1">
      <alignment vertical="center"/>
    </xf>
    <xf numFmtId="166" fontId="0" fillId="0" borderId="0" xfId="0" applyNumberFormat="1" applyAlignment="1" applyProtection="1">
      <alignment horizontal="right" vertical="center"/>
    </xf>
    <xf numFmtId="0" fontId="11" fillId="0" borderId="0" xfId="0" applyFont="1" applyFill="1" applyAlignment="1" applyProtection="1">
      <alignment vertical="center"/>
    </xf>
    <xf numFmtId="166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6" fontId="0" fillId="0" borderId="0" xfId="0" applyNumberForma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168" fontId="10" fillId="3" borderId="4" xfId="0" applyNumberFormat="1" applyFont="1" applyFill="1" applyBorder="1" applyAlignment="1" applyProtection="1">
      <alignment horizontal="center" vertical="center"/>
    </xf>
    <xf numFmtId="168" fontId="10" fillId="3" borderId="1" xfId="0" applyNumberFormat="1" applyFont="1" applyFill="1" applyBorder="1" applyAlignment="1" applyProtection="1">
      <alignment horizontal="center" vertical="center"/>
    </xf>
    <xf numFmtId="168" fontId="10" fillId="3" borderId="2" xfId="0" applyNumberFormat="1" applyFont="1" applyFill="1" applyBorder="1" applyAlignment="1" applyProtection="1">
      <alignment horizontal="center" vertical="center"/>
    </xf>
    <xf numFmtId="168" fontId="10" fillId="3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1" fontId="10" fillId="3" borderId="4" xfId="0" applyNumberFormat="1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/>
    </xf>
    <xf numFmtId="1" fontId="10" fillId="3" borderId="3" xfId="0" applyNumberFormat="1" applyFont="1" applyFill="1" applyBorder="1" applyAlignment="1" applyProtection="1">
      <alignment horizontal="center" vertical="center"/>
    </xf>
    <xf numFmtId="167" fontId="3" fillId="3" borderId="2" xfId="0" applyNumberFormat="1" applyFont="1" applyFill="1" applyBorder="1" applyAlignment="1" applyProtection="1">
      <alignment horizontal="center" vertical="center"/>
    </xf>
    <xf numFmtId="167" fontId="35" fillId="3" borderId="7" xfId="0" applyNumberFormat="1" applyFont="1" applyFill="1" applyBorder="1" applyAlignment="1" applyProtection="1">
      <alignment horizontal="center" vertical="center"/>
    </xf>
    <xf numFmtId="167" fontId="35" fillId="3" borderId="5" xfId="0" applyNumberFormat="1" applyFont="1" applyFill="1" applyBorder="1" applyAlignment="1" applyProtection="1">
      <alignment horizontal="center" vertical="center"/>
    </xf>
    <xf numFmtId="167" fontId="35" fillId="3" borderId="6" xfId="0" applyNumberFormat="1" applyFont="1" applyFill="1" applyBorder="1" applyAlignment="1" applyProtection="1">
      <alignment horizontal="center" vertical="center"/>
    </xf>
    <xf numFmtId="167" fontId="3" fillId="3" borderId="4" xfId="0" applyNumberFormat="1" applyFont="1" applyFill="1" applyBorder="1" applyAlignment="1" applyProtection="1">
      <alignment horizontal="center" vertical="center"/>
    </xf>
    <xf numFmtId="167" fontId="3" fillId="3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 wrapText="1"/>
    </xf>
    <xf numFmtId="167" fontId="3" fillId="3" borderId="1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167" fontId="3" fillId="3" borderId="8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167" fontId="3" fillId="3" borderId="5" xfId="0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167" fontId="3" fillId="3" borderId="6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167" fontId="3" fillId="3" borderId="7" xfId="0" applyNumberFormat="1" applyFont="1" applyFill="1" applyBorder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3" fontId="35" fillId="4" borderId="7" xfId="0" applyNumberFormat="1" applyFont="1" applyFill="1" applyBorder="1" applyAlignment="1" applyProtection="1">
      <alignment horizontal="center" vertical="center"/>
      <protection locked="0"/>
    </xf>
    <xf numFmtId="3" fontId="35" fillId="4" borderId="5" xfId="0" applyNumberFormat="1" applyFont="1" applyFill="1" applyBorder="1" applyAlignment="1" applyProtection="1">
      <alignment horizontal="center" vertical="center"/>
      <protection locked="0"/>
    </xf>
    <xf numFmtId="3" fontId="35" fillId="4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</xf>
    <xf numFmtId="168" fontId="38" fillId="3" borderId="4" xfId="0" applyNumberFormat="1" applyFont="1" applyFill="1" applyBorder="1" applyAlignment="1" applyProtection="1">
      <alignment horizontal="center" vertical="center"/>
    </xf>
    <xf numFmtId="168" fontId="38" fillId="3" borderId="2" xfId="0" applyNumberFormat="1" applyFont="1" applyFill="1" applyBorder="1" applyAlignment="1" applyProtection="1">
      <alignment horizontal="center" vertical="center"/>
    </xf>
    <xf numFmtId="168" fontId="38" fillId="3" borderId="3" xfId="0" applyNumberFormat="1" applyFont="1" applyFill="1" applyBorder="1" applyAlignment="1" applyProtection="1">
      <alignment horizontal="center" vertical="center"/>
    </xf>
    <xf numFmtId="3" fontId="35" fillId="3" borderId="4" xfId="0" applyNumberFormat="1" applyFont="1" applyFill="1" applyBorder="1" applyAlignment="1" applyProtection="1">
      <alignment horizontal="center" vertical="center"/>
    </xf>
    <xf numFmtId="3" fontId="35" fillId="3" borderId="2" xfId="0" applyNumberFormat="1" applyFont="1" applyFill="1" applyBorder="1" applyAlignment="1" applyProtection="1">
      <alignment horizontal="center" vertical="center"/>
    </xf>
    <xf numFmtId="3" fontId="35" fillId="3" borderId="3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24" fillId="2" borderId="0" xfId="0" applyFont="1" applyFill="1" applyProtection="1"/>
    <xf numFmtId="0" fontId="9" fillId="0" borderId="0" xfId="0" applyFont="1" applyBorder="1" applyAlignment="1" applyProtection="1">
      <alignment horizontal="right" vertical="center"/>
    </xf>
    <xf numFmtId="165" fontId="35" fillId="3" borderId="1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left" vertical="center"/>
    </xf>
    <xf numFmtId="0" fontId="40" fillId="2" borderId="0" xfId="0" applyFont="1" applyFill="1" applyAlignment="1" applyProtection="1">
      <alignment horizontal="center"/>
    </xf>
    <xf numFmtId="166" fontId="40" fillId="2" borderId="0" xfId="0" applyNumberFormat="1" applyFont="1" applyFill="1" applyAlignment="1" applyProtection="1">
      <alignment horizontal="right"/>
    </xf>
    <xf numFmtId="0" fontId="40" fillId="2" borderId="0" xfId="0" applyFont="1" applyFill="1" applyProtection="1"/>
    <xf numFmtId="0" fontId="30" fillId="2" borderId="0" xfId="1" applyFont="1" applyFill="1" applyBorder="1" applyAlignment="1" applyProtection="1">
      <alignment horizontal="left" wrapText="1"/>
    </xf>
    <xf numFmtId="0" fontId="30" fillId="2" borderId="0" xfId="1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vertical="center"/>
    </xf>
    <xf numFmtId="0" fontId="29" fillId="2" borderId="0" xfId="1" applyFont="1" applyFill="1" applyBorder="1" applyAlignment="1" applyProtection="1">
      <alignment horizontal="left"/>
    </xf>
    <xf numFmtId="169" fontId="3" fillId="3" borderId="1" xfId="0" applyNumberFormat="1" applyFont="1" applyFill="1" applyBorder="1" applyAlignment="1" applyProtection="1">
      <alignment horizontal="right" vertical="center"/>
    </xf>
    <xf numFmtId="169" fontId="3" fillId="3" borderId="2" xfId="0" applyNumberFormat="1" applyFont="1" applyFill="1" applyBorder="1" applyAlignment="1" applyProtection="1">
      <alignment horizontal="right" vertical="center"/>
    </xf>
    <xf numFmtId="169" fontId="3" fillId="3" borderId="3" xfId="0" applyNumberFormat="1" applyFont="1" applyFill="1" applyBorder="1" applyAlignment="1" applyProtection="1">
      <alignment horizontal="right" vertical="center"/>
    </xf>
    <xf numFmtId="169" fontId="3" fillId="3" borderId="4" xfId="0" applyNumberFormat="1" applyFont="1" applyFill="1" applyBorder="1" applyAlignment="1" applyProtection="1">
      <alignment horizontal="right" vertical="center"/>
    </xf>
    <xf numFmtId="169" fontId="3" fillId="3" borderId="11" xfId="0" applyNumberFormat="1" applyFont="1" applyFill="1" applyBorder="1" applyAlignment="1" applyProtection="1">
      <alignment horizontal="center" vertical="center"/>
    </xf>
    <xf numFmtId="169" fontId="3" fillId="3" borderId="12" xfId="0" applyNumberFormat="1" applyFont="1" applyFill="1" applyBorder="1" applyAlignment="1" applyProtection="1">
      <alignment horizontal="center" vertical="center"/>
    </xf>
    <xf numFmtId="169" fontId="3" fillId="3" borderId="13" xfId="0" applyNumberFormat="1" applyFont="1" applyFill="1" applyBorder="1" applyAlignment="1" applyProtection="1">
      <alignment horizontal="center" vertical="center"/>
    </xf>
    <xf numFmtId="169" fontId="3" fillId="3" borderId="14" xfId="0" applyNumberFormat="1" applyFont="1" applyFill="1" applyBorder="1" applyAlignment="1" applyProtection="1">
      <alignment horizontal="right" vertical="center"/>
    </xf>
    <xf numFmtId="0" fontId="25" fillId="0" borderId="9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2" borderId="0" xfId="0" applyFill="1" applyAlignment="1" applyProtection="1"/>
    <xf numFmtId="4" fontId="0" fillId="0" borderId="0" xfId="0" applyNumberFormat="1" applyAlignment="1" applyProtection="1"/>
    <xf numFmtId="4" fontId="0" fillId="0" borderId="15" xfId="0" applyNumberFormat="1" applyBorder="1" applyAlignment="1" applyProtection="1"/>
    <xf numFmtId="168" fontId="10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169" fontId="3" fillId="0" borderId="16" xfId="0" applyNumberFormat="1" applyFont="1" applyFill="1" applyBorder="1" applyAlignment="1" applyProtection="1">
      <alignment horizontal="right" vertical="center"/>
    </xf>
    <xf numFmtId="0" fontId="0" fillId="0" borderId="10" xfId="0" applyBorder="1" applyAlignment="1" applyProtection="1">
      <alignment vertical="center" textRotation="90"/>
    </xf>
    <xf numFmtId="0" fontId="0" fillId="0" borderId="0" xfId="0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vertical="center" textRotation="90"/>
    </xf>
    <xf numFmtId="166" fontId="37" fillId="0" borderId="0" xfId="0" applyNumberFormat="1" applyFont="1" applyBorder="1" applyAlignment="1" applyProtection="1">
      <alignment horizontal="center" vertical="center" textRotation="90"/>
    </xf>
    <xf numFmtId="167" fontId="2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 wrapText="1"/>
    </xf>
    <xf numFmtId="169" fontId="10" fillId="0" borderId="0" xfId="0" applyNumberFormat="1" applyFont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45" fillId="0" borderId="0" xfId="0" applyFont="1" applyFill="1" applyAlignment="1" applyProtection="1">
      <alignment vertical="center"/>
    </xf>
    <xf numFmtId="0" fontId="45" fillId="0" borderId="0" xfId="0" applyFont="1" applyAlignment="1" applyProtection="1"/>
    <xf numFmtId="9" fontId="45" fillId="0" borderId="0" xfId="0" applyNumberFormat="1" applyFont="1" applyAlignment="1" applyProtection="1"/>
    <xf numFmtId="9" fontId="45" fillId="0" borderId="17" xfId="0" applyNumberFormat="1" applyFont="1" applyBorder="1" applyAlignment="1" applyProtection="1"/>
    <xf numFmtId="0" fontId="0" fillId="0" borderId="0" xfId="0" applyBorder="1" applyAlignment="1" applyProtection="1">
      <alignment vertical="center" textRotation="90"/>
    </xf>
    <xf numFmtId="166" fontId="37" fillId="0" borderId="0" xfId="0" applyNumberFormat="1" applyFont="1" applyBorder="1" applyAlignment="1" applyProtection="1">
      <alignment vertical="center" textRotation="90"/>
    </xf>
    <xf numFmtId="0" fontId="45" fillId="0" borderId="0" xfId="0" applyFont="1" applyFill="1" applyBorder="1" applyAlignment="1" applyProtection="1">
      <alignment vertical="center"/>
    </xf>
    <xf numFmtId="0" fontId="45" fillId="0" borderId="0" xfId="0" applyFont="1" applyBorder="1" applyAlignment="1" applyProtection="1"/>
    <xf numFmtId="2" fontId="49" fillId="0" borderId="2" xfId="0" applyNumberFormat="1" applyFont="1" applyFill="1" applyBorder="1" applyAlignment="1" applyProtection="1">
      <alignment horizontal="center" vertical="center"/>
    </xf>
    <xf numFmtId="171" fontId="49" fillId="0" borderId="2" xfId="0" applyNumberFormat="1" applyFont="1" applyFill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horizontal="left"/>
    </xf>
    <xf numFmtId="0" fontId="16" fillId="0" borderId="18" xfId="0" applyFont="1" applyFill="1" applyBorder="1" applyAlignment="1" applyProtection="1">
      <alignment horizontal="right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171" fontId="49" fillId="0" borderId="0" xfId="0" applyNumberFormat="1" applyFont="1" applyFill="1" applyBorder="1" applyAlignment="1" applyProtection="1">
      <alignment horizontal="center" vertical="center"/>
    </xf>
    <xf numFmtId="4" fontId="8" fillId="0" borderId="20" xfId="0" applyNumberFormat="1" applyFont="1" applyBorder="1" applyAlignment="1" applyProtection="1">
      <alignment horizontal="center" vertical="center"/>
    </xf>
    <xf numFmtId="0" fontId="16" fillId="0" borderId="18" xfId="0" applyFont="1" applyBorder="1" applyAlignment="1" applyProtection="1"/>
    <xf numFmtId="4" fontId="43" fillId="0" borderId="0" xfId="0" applyNumberFormat="1" applyFont="1" applyBorder="1" applyAlignment="1" applyProtection="1">
      <alignment vertical="center"/>
    </xf>
    <xf numFmtId="4" fontId="8" fillId="0" borderId="0" xfId="0" applyNumberFormat="1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/>
    </xf>
    <xf numFmtId="0" fontId="16" fillId="0" borderId="0" xfId="0" applyFont="1" applyBorder="1" applyAlignment="1" applyProtection="1"/>
    <xf numFmtId="0" fontId="2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/>
    </xf>
    <xf numFmtId="165" fontId="35" fillId="0" borderId="0" xfId="0" applyNumberFormat="1" applyFont="1" applyFill="1" applyBorder="1" applyAlignment="1" applyProtection="1">
      <alignment horizontal="center" vertical="center"/>
    </xf>
    <xf numFmtId="169" fontId="3" fillId="0" borderId="0" xfId="0" applyNumberFormat="1" applyFont="1" applyFill="1" applyBorder="1" applyAlignment="1" applyProtection="1">
      <alignment horizontal="right" vertical="center"/>
    </xf>
    <xf numFmtId="1" fontId="34" fillId="5" borderId="0" xfId="0" applyNumberFormat="1" applyFont="1" applyFill="1" applyBorder="1" applyAlignment="1" applyProtection="1">
      <alignment horizontal="center" vertical="center"/>
    </xf>
    <xf numFmtId="165" fontId="38" fillId="4" borderId="1" xfId="0" applyNumberFormat="1" applyFont="1" applyFill="1" applyBorder="1" applyAlignment="1" applyProtection="1">
      <alignment horizontal="center" vertical="center"/>
      <protection locked="0"/>
    </xf>
    <xf numFmtId="1" fontId="38" fillId="4" borderId="8" xfId="0" applyNumberFormat="1" applyFont="1" applyFill="1" applyBorder="1" applyAlignment="1" applyProtection="1">
      <alignment horizontal="center" vertical="center"/>
      <protection locked="0"/>
    </xf>
    <xf numFmtId="165" fontId="35" fillId="4" borderId="1" xfId="0" applyNumberFormat="1" applyFont="1" applyFill="1" applyBorder="1" applyAlignment="1" applyProtection="1">
      <alignment horizontal="center" vertical="center"/>
      <protection locked="0"/>
    </xf>
    <xf numFmtId="168" fontId="38" fillId="4" borderId="1" xfId="0" applyNumberFormat="1" applyFont="1" applyFill="1" applyBorder="1" applyAlignment="1" applyProtection="1">
      <alignment horizontal="center" vertical="center"/>
      <protection locked="0"/>
    </xf>
    <xf numFmtId="1" fontId="35" fillId="4" borderId="1" xfId="0" applyNumberFormat="1" applyFont="1" applyFill="1" applyBorder="1" applyAlignment="1" applyProtection="1">
      <alignment horizontal="center" vertical="center"/>
      <protection locked="0"/>
    </xf>
    <xf numFmtId="165" fontId="35" fillId="4" borderId="2" xfId="0" applyNumberFormat="1" applyFont="1" applyFill="1" applyBorder="1" applyAlignment="1" applyProtection="1">
      <alignment horizontal="center" vertical="center"/>
      <protection locked="0"/>
    </xf>
    <xf numFmtId="1" fontId="38" fillId="4" borderId="2" xfId="0" applyNumberFormat="1" applyFont="1" applyFill="1" applyBorder="1" applyAlignment="1" applyProtection="1">
      <alignment horizontal="center" vertical="center"/>
      <protection locked="0"/>
    </xf>
    <xf numFmtId="168" fontId="10" fillId="4" borderId="2" xfId="0" applyNumberFormat="1" applyFont="1" applyFill="1" applyBorder="1" applyAlignment="1" applyProtection="1">
      <alignment horizontal="center" vertical="center"/>
      <protection locked="0"/>
    </xf>
    <xf numFmtId="1" fontId="35" fillId="4" borderId="2" xfId="0" applyNumberFormat="1" applyFont="1" applyFill="1" applyBorder="1" applyAlignment="1" applyProtection="1">
      <alignment horizontal="center" vertical="center"/>
      <protection locked="0"/>
    </xf>
    <xf numFmtId="165" fontId="35" fillId="4" borderId="14" xfId="0" applyNumberFormat="1" applyFont="1" applyFill="1" applyBorder="1" applyAlignment="1" applyProtection="1">
      <alignment horizontal="center" vertical="center"/>
      <protection locked="0"/>
    </xf>
    <xf numFmtId="1" fontId="38" fillId="4" borderId="14" xfId="0" applyNumberFormat="1" applyFont="1" applyFill="1" applyBorder="1" applyAlignment="1" applyProtection="1">
      <alignment horizontal="center" vertical="center"/>
      <protection locked="0"/>
    </xf>
    <xf numFmtId="168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35" fillId="4" borderId="14" xfId="0" applyNumberFormat="1" applyFont="1" applyFill="1" applyBorder="1" applyAlignment="1" applyProtection="1">
      <alignment horizontal="center" vertical="center"/>
      <protection locked="0"/>
    </xf>
    <xf numFmtId="3" fontId="3" fillId="3" borderId="14" xfId="0" applyNumberFormat="1" applyFont="1" applyFill="1" applyBorder="1" applyAlignment="1" applyProtection="1">
      <alignment horizontal="center" vertical="center"/>
    </xf>
    <xf numFmtId="165" fontId="38" fillId="4" borderId="3" xfId="0" applyNumberFormat="1" applyFont="1" applyFill="1" applyBorder="1" applyAlignment="1" applyProtection="1">
      <alignment horizontal="center" vertical="center"/>
      <protection locked="0"/>
    </xf>
    <xf numFmtId="1" fontId="38" fillId="4" borderId="6" xfId="0" applyNumberFormat="1" applyFont="1" applyFill="1" applyBorder="1" applyAlignment="1" applyProtection="1">
      <alignment horizontal="center" vertical="center"/>
      <protection locked="0"/>
    </xf>
    <xf numFmtId="165" fontId="35" fillId="4" borderId="3" xfId="0" applyNumberFormat="1" applyFont="1" applyFill="1" applyBorder="1" applyAlignment="1" applyProtection="1">
      <alignment horizontal="center" vertical="center"/>
      <protection locked="0"/>
    </xf>
    <xf numFmtId="168" fontId="38" fillId="4" borderId="3" xfId="0" applyNumberFormat="1" applyFont="1" applyFill="1" applyBorder="1" applyAlignment="1" applyProtection="1">
      <alignment horizontal="center" vertical="center"/>
      <protection locked="0"/>
    </xf>
    <xf numFmtId="1" fontId="35" fillId="4" borderId="3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 textRotation="90"/>
    </xf>
    <xf numFmtId="0" fontId="26" fillId="0" borderId="0" xfId="0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vertical="center" textRotation="90"/>
    </xf>
    <xf numFmtId="0" fontId="4" fillId="0" borderId="0" xfId="0" applyFont="1" applyBorder="1" applyAlignment="1" applyProtection="1">
      <alignment horizontal="right" vertical="center"/>
    </xf>
    <xf numFmtId="10" fontId="4" fillId="0" borderId="0" xfId="0" applyNumberFormat="1" applyFont="1" applyBorder="1" applyAlignment="1" applyProtection="1">
      <alignment horizontal="right" vertical="center"/>
    </xf>
    <xf numFmtId="165" fontId="38" fillId="0" borderId="16" xfId="0" applyNumberFormat="1" applyFont="1" applyFill="1" applyBorder="1" applyAlignment="1" applyProtection="1">
      <alignment horizontal="center" vertical="center"/>
    </xf>
    <xf numFmtId="1" fontId="38" fillId="0" borderId="16" xfId="0" applyNumberFormat="1" applyFont="1" applyFill="1" applyBorder="1" applyAlignment="1" applyProtection="1">
      <alignment horizontal="center" vertical="center"/>
    </xf>
    <xf numFmtId="165" fontId="35" fillId="0" borderId="16" xfId="0" applyNumberFormat="1" applyFont="1" applyFill="1" applyBorder="1" applyAlignment="1" applyProtection="1">
      <alignment horizontal="center" vertical="center"/>
    </xf>
    <xf numFmtId="168" fontId="38" fillId="0" borderId="16" xfId="0" applyNumberFormat="1" applyFont="1" applyFill="1" applyBorder="1" applyAlignment="1" applyProtection="1">
      <alignment horizontal="center" vertical="center"/>
    </xf>
    <xf numFmtId="1" fontId="35" fillId="0" borderId="16" xfId="0" applyNumberFormat="1" applyFont="1" applyFill="1" applyBorder="1" applyAlignment="1" applyProtection="1">
      <alignment horizontal="center" vertical="center"/>
    </xf>
    <xf numFmtId="49" fontId="4" fillId="5" borderId="0" xfId="0" applyNumberFormat="1" applyFont="1" applyFill="1" applyBorder="1" applyAlignment="1" applyProtection="1">
      <alignment horizontal="center"/>
    </xf>
    <xf numFmtId="0" fontId="42" fillId="2" borderId="0" xfId="0" applyFont="1" applyFill="1" applyAlignment="1" applyProtection="1">
      <alignment horizontal="center"/>
    </xf>
    <xf numFmtId="0" fontId="41" fillId="2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10" fillId="3" borderId="2" xfId="0" applyNumberFormat="1" applyFont="1" applyFill="1" applyBorder="1" applyAlignment="1" applyProtection="1">
      <alignment horizontal="center" vertical="center"/>
    </xf>
    <xf numFmtId="4" fontId="10" fillId="3" borderId="3" xfId="0" applyNumberFormat="1" applyFont="1" applyFill="1" applyBorder="1" applyAlignment="1" applyProtection="1">
      <alignment horizontal="center" vertical="center"/>
    </xf>
    <xf numFmtId="4" fontId="10" fillId="3" borderId="4" xfId="0" applyNumberFormat="1" applyFont="1" applyFill="1" applyBorder="1" applyAlignment="1" applyProtection="1">
      <alignment horizontal="center" vertical="center"/>
    </xf>
    <xf numFmtId="4" fontId="38" fillId="3" borderId="4" xfId="0" applyNumberFormat="1" applyFont="1" applyFill="1" applyBorder="1" applyAlignment="1" applyProtection="1">
      <alignment horizontal="center" vertical="center"/>
    </xf>
    <xf numFmtId="4" fontId="38" fillId="3" borderId="2" xfId="0" applyNumberFormat="1" applyFont="1" applyFill="1" applyBorder="1" applyAlignment="1" applyProtection="1">
      <alignment horizontal="center" vertical="center"/>
    </xf>
    <xf numFmtId="4" fontId="38" fillId="3" borderId="3" xfId="0" applyNumberFormat="1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169" fontId="3" fillId="3" borderId="23" xfId="0" applyNumberFormat="1" applyFont="1" applyFill="1" applyBorder="1" applyAlignment="1" applyProtection="1">
      <alignment horizontal="right" vertical="center"/>
    </xf>
    <xf numFmtId="0" fontId="10" fillId="3" borderId="24" xfId="0" applyFont="1" applyFill="1" applyBorder="1" applyAlignment="1" applyProtection="1">
      <alignment horizontal="center" vertical="center"/>
    </xf>
    <xf numFmtId="169" fontId="3" fillId="3" borderId="25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169" fontId="3" fillId="3" borderId="27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4" fontId="10" fillId="3" borderId="14" xfId="0" applyNumberFormat="1" applyFont="1" applyFill="1" applyBorder="1" applyAlignment="1" applyProtection="1">
      <alignment horizontal="center" vertical="center"/>
    </xf>
    <xf numFmtId="3" fontId="3" fillId="4" borderId="14" xfId="0" applyNumberFormat="1" applyFont="1" applyFill="1" applyBorder="1" applyAlignment="1" applyProtection="1">
      <alignment horizontal="center" vertical="center"/>
      <protection locked="0"/>
    </xf>
    <xf numFmtId="167" fontId="3" fillId="3" borderId="14" xfId="0" applyNumberFormat="1" applyFont="1" applyFill="1" applyBorder="1" applyAlignment="1" applyProtection="1">
      <alignment horizontal="center" vertical="center"/>
    </xf>
    <xf numFmtId="169" fontId="3" fillId="3" borderId="29" xfId="0" applyNumberFormat="1" applyFont="1" applyFill="1" applyBorder="1" applyAlignment="1" applyProtection="1">
      <alignment horizontal="right" vertical="center"/>
    </xf>
    <xf numFmtId="0" fontId="41" fillId="2" borderId="0" xfId="0" applyFont="1" applyFill="1" applyAlignment="1" applyProtection="1">
      <alignment horizontal="left"/>
    </xf>
    <xf numFmtId="0" fontId="42" fillId="2" borderId="0" xfId="0" applyFont="1" applyFill="1" applyAlignment="1" applyProtection="1">
      <alignment horizontal="center" vertical="center"/>
    </xf>
    <xf numFmtId="165" fontId="38" fillId="3" borderId="1" xfId="0" applyNumberFormat="1" applyFont="1" applyFill="1" applyBorder="1" applyAlignment="1" applyProtection="1">
      <alignment horizontal="center" vertical="center"/>
    </xf>
    <xf numFmtId="1" fontId="38" fillId="3" borderId="8" xfId="0" applyNumberFormat="1" applyFont="1" applyFill="1" applyBorder="1" applyAlignment="1" applyProtection="1">
      <alignment horizontal="center" vertical="center"/>
    </xf>
    <xf numFmtId="3" fontId="35" fillId="3" borderId="1" xfId="0" applyNumberFormat="1" applyFont="1" applyFill="1" applyBorder="1" applyAlignment="1" applyProtection="1">
      <alignment horizontal="center" vertical="center"/>
    </xf>
    <xf numFmtId="1" fontId="34" fillId="5" borderId="21" xfId="0" applyNumberFormat="1" applyFont="1" applyFill="1" applyBorder="1" applyAlignment="1" applyProtection="1">
      <alignment horizontal="center" vertical="center"/>
    </xf>
    <xf numFmtId="9" fontId="13" fillId="0" borderId="0" xfId="0" applyNumberFormat="1" applyFont="1" applyAlignment="1" applyProtection="1"/>
    <xf numFmtId="0" fontId="26" fillId="0" borderId="7" xfId="0" applyFont="1" applyBorder="1" applyAlignment="1" applyProtection="1">
      <alignment horizontal="left" vertical="center" wrapText="1"/>
    </xf>
    <xf numFmtId="0" fontId="26" fillId="0" borderId="19" xfId="0" applyFont="1" applyBorder="1" applyAlignment="1" applyProtection="1">
      <alignment horizontal="left" vertical="center" wrapText="1"/>
    </xf>
    <xf numFmtId="0" fontId="26" fillId="0" borderId="1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6" fillId="0" borderId="30" xfId="0" applyFont="1" applyBorder="1" applyAlignment="1" applyProtection="1">
      <alignment horizontal="left"/>
    </xf>
    <xf numFmtId="0" fontId="16" fillId="0" borderId="7" xfId="0" applyFont="1" applyFill="1" applyBorder="1" applyAlignment="1" applyProtection="1">
      <alignment horizontal="right" vertical="center"/>
    </xf>
    <xf numFmtId="0" fontId="16" fillId="0" borderId="19" xfId="0" applyFont="1" applyFill="1" applyBorder="1" applyAlignment="1" applyProtection="1">
      <alignment horizontal="right" vertical="center"/>
    </xf>
    <xf numFmtId="0" fontId="16" fillId="0" borderId="11" xfId="0" applyFont="1" applyFill="1" applyBorder="1" applyAlignment="1" applyProtection="1">
      <alignment horizontal="right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3" fillId="3" borderId="4" xfId="0" applyNumberFormat="1" applyFont="1" applyFill="1" applyBorder="1" applyAlignment="1" applyProtection="1">
      <alignment horizontal="center" vertical="center"/>
    </xf>
    <xf numFmtId="2" fontId="3" fillId="3" borderId="2" xfId="0" applyNumberFormat="1" applyFont="1" applyFill="1" applyBorder="1" applyAlignment="1" applyProtection="1">
      <alignment horizontal="center" vertical="center"/>
    </xf>
    <xf numFmtId="169" fontId="3" fillId="3" borderId="3" xfId="0" applyNumberFormat="1" applyFont="1" applyFill="1" applyBorder="1" applyAlignment="1" applyProtection="1">
      <alignment horizontal="center" vertical="center"/>
    </xf>
    <xf numFmtId="2" fontId="3" fillId="3" borderId="3" xfId="0" applyNumberFormat="1" applyFont="1" applyFill="1" applyBorder="1" applyAlignment="1" applyProtection="1">
      <alignment horizontal="center" vertical="center"/>
    </xf>
    <xf numFmtId="2" fontId="3" fillId="3" borderId="31" xfId="0" applyNumberFormat="1" applyFont="1" applyFill="1" applyBorder="1" applyAlignment="1" applyProtection="1">
      <alignment horizontal="center" vertical="center"/>
    </xf>
    <xf numFmtId="4" fontId="38" fillId="3" borderId="1" xfId="0" applyNumberFormat="1" applyFont="1" applyFill="1" applyBorder="1" applyAlignment="1" applyProtection="1">
      <alignment horizontal="center" vertical="center"/>
    </xf>
    <xf numFmtId="2" fontId="35" fillId="3" borderId="5" xfId="0" applyNumberFormat="1" applyFont="1" applyFill="1" applyBorder="1" applyAlignment="1" applyProtection="1">
      <alignment horizontal="center" vertical="center"/>
    </xf>
    <xf numFmtId="2" fontId="35" fillId="3" borderId="3" xfId="0" applyNumberFormat="1" applyFont="1" applyFill="1" applyBorder="1" applyAlignment="1" applyProtection="1">
      <alignment horizontal="center" vertical="center"/>
    </xf>
    <xf numFmtId="2" fontId="35" fillId="3" borderId="7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3" fontId="3" fillId="19" borderId="4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32" xfId="0" applyFill="1" applyBorder="1" applyAlignment="1" applyProtection="1">
      <alignment vertical="center"/>
    </xf>
    <xf numFmtId="2" fontId="3" fillId="0" borderId="18" xfId="0" applyNumberFormat="1" applyFont="1" applyFill="1" applyBorder="1" applyAlignment="1" applyProtection="1">
      <alignment horizontal="right" vertical="center"/>
    </xf>
    <xf numFmtId="171" fontId="49" fillId="0" borderId="18" xfId="0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8" fillId="0" borderId="18" xfId="0" applyNumberFormat="1" applyFont="1" applyBorder="1" applyAlignment="1" applyProtection="1">
      <alignment horizontal="center" vertical="center"/>
    </xf>
    <xf numFmtId="166" fontId="0" fillId="0" borderId="18" xfId="0" applyNumberFormat="1" applyFill="1" applyBorder="1" applyAlignment="1" applyProtection="1">
      <alignment horizontal="right" vertical="center"/>
    </xf>
    <xf numFmtId="166" fontId="37" fillId="0" borderId="18" xfId="0" applyNumberFormat="1" applyFont="1" applyBorder="1" applyAlignment="1" applyProtection="1">
      <alignment horizontal="center" vertical="center" textRotation="90"/>
    </xf>
    <xf numFmtId="0" fontId="0" fillId="0" borderId="33" xfId="0" applyFill="1" applyBorder="1" applyAlignment="1" applyProtection="1">
      <alignment vertical="center"/>
    </xf>
    <xf numFmtId="0" fontId="0" fillId="0" borderId="10" xfId="0" applyBorder="1" applyAlignment="1"/>
    <xf numFmtId="3" fontId="3" fillId="20" borderId="1" xfId="0" applyNumberFormat="1" applyFont="1" applyFill="1" applyBorder="1" applyAlignment="1" applyProtection="1">
      <alignment horizontal="center" vertical="center"/>
      <protection locked="0"/>
    </xf>
    <xf numFmtId="3" fontId="3" fillId="20" borderId="2" xfId="0" applyNumberFormat="1" applyFont="1" applyFill="1" applyBorder="1" applyAlignment="1" applyProtection="1">
      <alignment horizontal="center" vertical="center"/>
      <protection locked="0"/>
    </xf>
    <xf numFmtId="3" fontId="3" fillId="20" borderId="3" xfId="0" applyNumberFormat="1" applyFont="1" applyFill="1" applyBorder="1" applyAlignment="1" applyProtection="1">
      <alignment horizontal="center" vertical="center"/>
      <protection locked="0"/>
    </xf>
    <xf numFmtId="3" fontId="3" fillId="20" borderId="4" xfId="0" applyNumberFormat="1" applyFont="1" applyFill="1" applyBorder="1" applyAlignment="1" applyProtection="1">
      <alignment horizontal="center" vertical="center"/>
      <protection locked="0"/>
    </xf>
    <xf numFmtId="3" fontId="35" fillId="20" borderId="8" xfId="0" applyNumberFormat="1" applyFont="1" applyFill="1" applyBorder="1" applyAlignment="1" applyProtection="1">
      <alignment horizontal="center" vertical="center"/>
      <protection locked="0"/>
    </xf>
    <xf numFmtId="3" fontId="35" fillId="20" borderId="5" xfId="0" applyNumberFormat="1" applyFont="1" applyFill="1" applyBorder="1" applyAlignment="1" applyProtection="1">
      <alignment horizontal="center" vertical="center"/>
      <protection locked="0"/>
    </xf>
    <xf numFmtId="3" fontId="35" fillId="20" borderId="6" xfId="0" applyNumberFormat="1" applyFont="1" applyFill="1" applyBorder="1" applyAlignment="1" applyProtection="1">
      <alignment horizontal="center" vertical="center"/>
      <protection locked="0"/>
    </xf>
    <xf numFmtId="3" fontId="35" fillId="20" borderId="7" xfId="0" applyNumberFormat="1" applyFont="1" applyFill="1" applyBorder="1" applyAlignment="1" applyProtection="1">
      <alignment horizontal="center" vertical="center"/>
      <protection locked="0"/>
    </xf>
    <xf numFmtId="1" fontId="35" fillId="20" borderId="4" xfId="0" applyNumberFormat="1" applyFont="1" applyFill="1" applyBorder="1" applyAlignment="1" applyProtection="1">
      <alignment horizontal="center" vertical="center"/>
      <protection locked="0"/>
    </xf>
    <xf numFmtId="1" fontId="35" fillId="20" borderId="2" xfId="0" applyNumberFormat="1" applyFont="1" applyFill="1" applyBorder="1" applyAlignment="1" applyProtection="1">
      <alignment horizontal="center" vertical="center"/>
      <protection locked="0"/>
    </xf>
    <xf numFmtId="1" fontId="35" fillId="20" borderId="14" xfId="0" applyNumberFormat="1" applyFont="1" applyFill="1" applyBorder="1" applyAlignment="1" applyProtection="1">
      <alignment horizontal="center" vertical="center"/>
      <protection locked="0"/>
    </xf>
    <xf numFmtId="1" fontId="35" fillId="20" borderId="3" xfId="0" applyNumberFormat="1" applyFont="1" applyFill="1" applyBorder="1" applyAlignment="1" applyProtection="1">
      <alignment horizontal="center" vertical="center"/>
      <protection locked="0"/>
    </xf>
    <xf numFmtId="3" fontId="3" fillId="20" borderId="8" xfId="0" applyNumberFormat="1" applyFont="1" applyFill="1" applyBorder="1" applyAlignment="1" applyProtection="1">
      <alignment horizontal="center" vertical="center"/>
      <protection locked="0"/>
    </xf>
    <xf numFmtId="3" fontId="3" fillId="20" borderId="5" xfId="0" applyNumberFormat="1" applyFont="1" applyFill="1" applyBorder="1" applyAlignment="1" applyProtection="1">
      <alignment horizontal="center" vertical="center"/>
      <protection locked="0"/>
    </xf>
    <xf numFmtId="3" fontId="3" fillId="20" borderId="6" xfId="0" applyNumberFormat="1" applyFont="1" applyFill="1" applyBorder="1" applyAlignment="1" applyProtection="1">
      <alignment horizontal="center" vertical="center"/>
      <protection locked="0"/>
    </xf>
    <xf numFmtId="3" fontId="3" fillId="20" borderId="7" xfId="0" applyNumberFormat="1" applyFont="1" applyFill="1" applyBorder="1" applyAlignment="1" applyProtection="1">
      <alignment horizontal="center" vertical="center"/>
      <protection locked="0"/>
    </xf>
    <xf numFmtId="165" fontId="38" fillId="19" borderId="4" xfId="0" applyNumberFormat="1" applyFont="1" applyFill="1" applyBorder="1" applyAlignment="1" applyProtection="1">
      <alignment horizontal="center" vertical="center"/>
    </xf>
    <xf numFmtId="1" fontId="38" fillId="19" borderId="7" xfId="0" applyNumberFormat="1" applyFont="1" applyFill="1" applyBorder="1" applyAlignment="1" applyProtection="1">
      <alignment horizontal="center" vertical="center"/>
    </xf>
    <xf numFmtId="165" fontId="35" fillId="19" borderId="4" xfId="0" applyNumberFormat="1" applyFont="1" applyFill="1" applyBorder="1" applyAlignment="1" applyProtection="1">
      <alignment horizontal="center" vertical="center"/>
    </xf>
    <xf numFmtId="4" fontId="38" fillId="19" borderId="4" xfId="0" applyNumberFormat="1" applyFont="1" applyFill="1" applyBorder="1" applyAlignment="1" applyProtection="1">
      <alignment horizontal="center" vertical="center"/>
    </xf>
    <xf numFmtId="165" fontId="38" fillId="19" borderId="2" xfId="0" applyNumberFormat="1" applyFont="1" applyFill="1" applyBorder="1" applyAlignment="1" applyProtection="1">
      <alignment horizontal="center" vertical="center"/>
    </xf>
    <xf numFmtId="1" fontId="38" fillId="19" borderId="2" xfId="0" applyNumberFormat="1" applyFont="1" applyFill="1" applyBorder="1" applyAlignment="1" applyProtection="1">
      <alignment horizontal="center" vertical="center"/>
    </xf>
    <xf numFmtId="165" fontId="35" fillId="19" borderId="2" xfId="0" applyNumberFormat="1" applyFont="1" applyFill="1" applyBorder="1" applyAlignment="1" applyProtection="1">
      <alignment horizontal="center" vertical="center"/>
    </xf>
    <xf numFmtId="4" fontId="10" fillId="19" borderId="2" xfId="0" applyNumberFormat="1" applyFont="1" applyFill="1" applyBorder="1" applyAlignment="1" applyProtection="1">
      <alignment horizontal="center" vertical="center"/>
    </xf>
    <xf numFmtId="165" fontId="34" fillId="19" borderId="2" xfId="0" applyNumberFormat="1" applyFont="1" applyFill="1" applyBorder="1" applyAlignment="1" applyProtection="1">
      <alignment horizontal="center" vertical="center"/>
    </xf>
    <xf numFmtId="165" fontId="38" fillId="19" borderId="14" xfId="0" applyNumberFormat="1" applyFont="1" applyFill="1" applyBorder="1" applyAlignment="1" applyProtection="1">
      <alignment horizontal="center" vertical="center"/>
    </xf>
    <xf numFmtId="1" fontId="38" fillId="19" borderId="14" xfId="0" applyNumberFormat="1" applyFont="1" applyFill="1" applyBorder="1" applyAlignment="1" applyProtection="1">
      <alignment horizontal="center" vertical="center"/>
    </xf>
    <xf numFmtId="165" fontId="34" fillId="19" borderId="14" xfId="0" applyNumberFormat="1" applyFont="1" applyFill="1" applyBorder="1" applyAlignment="1" applyProtection="1">
      <alignment horizontal="center" vertical="center"/>
    </xf>
    <xf numFmtId="4" fontId="10" fillId="19" borderId="14" xfId="0" applyNumberFormat="1" applyFont="1" applyFill="1" applyBorder="1" applyAlignment="1" applyProtection="1">
      <alignment horizontal="center" vertical="center"/>
    </xf>
    <xf numFmtId="0" fontId="50" fillId="2" borderId="0" xfId="1" applyFont="1" applyFill="1" applyAlignment="1" applyProtection="1"/>
    <xf numFmtId="0" fontId="56" fillId="2" borderId="0" xfId="1" applyFont="1" applyFill="1" applyBorder="1" applyAlignment="1" applyProtection="1">
      <alignment horizontal="left"/>
    </xf>
    <xf numFmtId="0" fontId="56" fillId="2" borderId="0" xfId="1" applyFont="1" applyFill="1" applyBorder="1" applyAlignment="1" applyProtection="1">
      <alignment horizontal="left" wrapText="1"/>
    </xf>
    <xf numFmtId="0" fontId="56" fillId="21" borderId="0" xfId="1" applyFont="1" applyFill="1" applyAlignment="1" applyProtection="1"/>
    <xf numFmtId="0" fontId="56" fillId="2" borderId="0" xfId="1" applyFont="1" applyFill="1" applyAlignment="1" applyProtection="1"/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16" fillId="0" borderId="5" xfId="0" applyFont="1" applyFill="1" applyBorder="1" applyAlignment="1" applyProtection="1">
      <alignment horizontal="right"/>
    </xf>
    <xf numFmtId="0" fontId="16" fillId="0" borderId="39" xfId="0" applyFont="1" applyFill="1" applyBorder="1" applyAlignment="1" applyProtection="1">
      <alignment horizontal="right"/>
    </xf>
    <xf numFmtId="0" fontId="16" fillId="0" borderId="12" xfId="0" applyFont="1" applyFill="1" applyBorder="1" applyAlignment="1" applyProtection="1">
      <alignment horizontal="right"/>
    </xf>
    <xf numFmtId="0" fontId="26" fillId="0" borderId="5" xfId="0" applyFont="1" applyBorder="1" applyAlignment="1" applyProtection="1">
      <alignment horizontal="left"/>
    </xf>
    <xf numFmtId="0" fontId="26" fillId="0" borderId="39" xfId="0" applyFont="1" applyBorder="1" applyAlignment="1" applyProtection="1">
      <alignment horizontal="left"/>
    </xf>
    <xf numFmtId="0" fontId="26" fillId="0" borderId="12" xfId="0" applyFont="1" applyBorder="1" applyAlignment="1" applyProtection="1">
      <alignment horizontal="left"/>
    </xf>
    <xf numFmtId="169" fontId="10" fillId="3" borderId="31" xfId="0" applyNumberFormat="1" applyFont="1" applyFill="1" applyBorder="1" applyAlignment="1" applyProtection="1">
      <alignment horizontal="center" vertical="center"/>
    </xf>
    <xf numFmtId="1" fontId="3" fillId="3" borderId="31" xfId="0" applyNumberFormat="1" applyFont="1" applyFill="1" applyBorder="1" applyAlignment="1" applyProtection="1">
      <alignment horizontal="center" vertical="center" wrapText="1"/>
    </xf>
    <xf numFmtId="165" fontId="10" fillId="3" borderId="31" xfId="0" applyNumberFormat="1" applyFont="1" applyFill="1" applyBorder="1" applyAlignment="1" applyProtection="1">
      <alignment horizontal="center" vertical="center"/>
    </xf>
    <xf numFmtId="1" fontId="10" fillId="20" borderId="31" xfId="0" applyNumberFormat="1" applyFont="1" applyFill="1" applyBorder="1" applyAlignment="1" applyProtection="1">
      <alignment horizontal="center" vertical="center"/>
      <protection locked="0"/>
    </xf>
    <xf numFmtId="0" fontId="6" fillId="2" borderId="0" xfId="1" applyFill="1" applyBorder="1" applyAlignment="1" applyProtection="1">
      <alignment horizontal="left"/>
    </xf>
    <xf numFmtId="166" fontId="0" fillId="21" borderId="0" xfId="0" applyNumberFormat="1" applyFill="1" applyAlignment="1" applyProtection="1">
      <alignment horizontal="right"/>
    </xf>
    <xf numFmtId="170" fontId="3" fillId="3" borderId="31" xfId="0" applyNumberFormat="1" applyFont="1" applyFill="1" applyBorder="1" applyAlignment="1" applyProtection="1">
      <alignment horizontal="center" vertical="center" wrapText="1"/>
    </xf>
    <xf numFmtId="2" fontId="10" fillId="3" borderId="31" xfId="0" applyNumberFormat="1" applyFont="1" applyFill="1" applyBorder="1" applyAlignment="1" applyProtection="1">
      <alignment horizontal="center" vertical="center"/>
    </xf>
    <xf numFmtId="0" fontId="2" fillId="22" borderId="45" xfId="0" applyFont="1" applyFill="1" applyBorder="1" applyAlignment="1"/>
    <xf numFmtId="0" fontId="2" fillId="22" borderId="46" xfId="0" applyFont="1" applyFill="1" applyBorder="1" applyAlignment="1"/>
    <xf numFmtId="0" fontId="57" fillId="21" borderId="45" xfId="0" applyFont="1" applyFill="1" applyBorder="1" applyAlignment="1"/>
    <xf numFmtId="0" fontId="57" fillId="21" borderId="45" xfId="0" applyFont="1" applyFill="1" applyBorder="1" applyAlignment="1" applyProtection="1">
      <alignment vertical="center"/>
    </xf>
    <xf numFmtId="0" fontId="58" fillId="21" borderId="46" xfId="0" applyFont="1" applyFill="1" applyBorder="1" applyAlignment="1"/>
    <xf numFmtId="0" fontId="2" fillId="23" borderId="35" xfId="0" applyFont="1" applyFill="1" applyBorder="1" applyAlignment="1"/>
    <xf numFmtId="0" fontId="2" fillId="24" borderId="45" xfId="0" applyFont="1" applyFill="1" applyBorder="1" applyAlignment="1"/>
    <xf numFmtId="0" fontId="2" fillId="25" borderId="45" xfId="0" applyFont="1" applyFill="1" applyBorder="1" applyAlignment="1"/>
    <xf numFmtId="0" fontId="2" fillId="25" borderId="46" xfId="0" applyFont="1" applyFill="1" applyBorder="1" applyAlignment="1"/>
    <xf numFmtId="0" fontId="2" fillId="26" borderId="45" xfId="0" applyFont="1" applyFill="1" applyBorder="1" applyAlignment="1"/>
    <xf numFmtId="0" fontId="21" fillId="2" borderId="0" xfId="0" applyFont="1" applyFill="1" applyAlignment="1" applyProtection="1">
      <alignment vertical="center" wrapText="1"/>
    </xf>
    <xf numFmtId="0" fontId="0" fillId="0" borderId="0" xfId="0"/>
    <xf numFmtId="0" fontId="31" fillId="4" borderId="19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49" fontId="4" fillId="4" borderId="19" xfId="0" applyNumberFormat="1" applyFont="1" applyFill="1" applyBorder="1" applyAlignment="1" applyProtection="1">
      <alignment horizontal="left"/>
      <protection locked="0"/>
    </xf>
    <xf numFmtId="49" fontId="31" fillId="4" borderId="19" xfId="0" applyNumberFormat="1" applyFont="1" applyFill="1" applyBorder="1" applyAlignment="1" applyProtection="1">
      <alignment horizontal="left"/>
      <protection locked="0"/>
    </xf>
    <xf numFmtId="0" fontId="25" fillId="0" borderId="3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</xf>
    <xf numFmtId="166" fontId="2" fillId="0" borderId="14" xfId="0" applyNumberFormat="1" applyFont="1" applyBorder="1" applyAlignment="1" applyProtection="1">
      <alignment horizontal="center" vertical="center" wrapText="1"/>
    </xf>
    <xf numFmtId="166" fontId="2" fillId="0" borderId="36" xfId="0" applyNumberFormat="1" applyFont="1" applyBorder="1" applyAlignment="1" applyProtection="1">
      <alignment horizontal="center" vertical="center" wrapText="1"/>
    </xf>
    <xf numFmtId="166" fontId="2" fillId="0" borderId="4" xfId="0" applyNumberFormat="1" applyFont="1" applyBorder="1" applyAlignment="1" applyProtection="1">
      <alignment horizontal="center" vertical="center" wrapText="1"/>
    </xf>
    <xf numFmtId="49" fontId="4" fillId="4" borderId="19" xfId="0" applyNumberFormat="1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24" fillId="2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20" fillId="3" borderId="40" xfId="0" applyFont="1" applyFill="1" applyBorder="1" applyAlignment="1" applyProtection="1">
      <alignment horizontal="center" vertical="center"/>
      <protection locked="0"/>
    </xf>
    <xf numFmtId="0" fontId="20" fillId="3" borderId="43" xfId="0" applyFont="1" applyFill="1" applyBorder="1" applyAlignment="1" applyProtection="1">
      <alignment horizontal="center" vertical="center"/>
      <protection locked="0"/>
    </xf>
    <xf numFmtId="0" fontId="20" fillId="3" borderId="4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left" vertical="distributed" wrapText="1"/>
    </xf>
    <xf numFmtId="14" fontId="3" fillId="4" borderId="40" xfId="0" applyNumberFormat="1" applyFont="1" applyFill="1" applyBorder="1" applyAlignment="1" applyProtection="1">
      <alignment horizontal="center" vertical="center"/>
      <protection locked="0"/>
    </xf>
    <xf numFmtId="14" fontId="3" fillId="4" borderId="41" xfId="0" applyNumberFormat="1" applyFont="1" applyFill="1" applyBorder="1" applyAlignment="1" applyProtection="1">
      <alignment horizontal="center" vertical="center"/>
      <protection locked="0"/>
    </xf>
    <xf numFmtId="166" fontId="2" fillId="0" borderId="37" xfId="0" applyNumberFormat="1" applyFont="1" applyBorder="1" applyAlignment="1" applyProtection="1">
      <alignment horizontal="center" vertical="center" wrapText="1"/>
    </xf>
    <xf numFmtId="0" fontId="26" fillId="0" borderId="32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26" fillId="0" borderId="30" xfId="0" applyFont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right"/>
    </xf>
    <xf numFmtId="0" fontId="16" fillId="0" borderId="39" xfId="0" applyFont="1" applyFill="1" applyBorder="1" applyAlignment="1" applyProtection="1">
      <alignment horizontal="right"/>
    </xf>
    <xf numFmtId="0" fontId="16" fillId="0" borderId="12" xfId="0" applyFont="1" applyFill="1" applyBorder="1" applyAlignment="1" applyProtection="1">
      <alignment horizontal="right"/>
    </xf>
    <xf numFmtId="0" fontId="35" fillId="5" borderId="42" xfId="0" applyFont="1" applyFill="1" applyBorder="1" applyAlignment="1" applyProtection="1">
      <alignment horizontal="center" vertical="center"/>
    </xf>
    <xf numFmtId="0" fontId="38" fillId="5" borderId="38" xfId="0" applyFont="1" applyFill="1" applyBorder="1" applyAlignment="1" applyProtection="1">
      <alignment vertical="center"/>
    </xf>
    <xf numFmtId="0" fontId="38" fillId="5" borderId="35" xfId="0" applyFont="1" applyFill="1" applyBorder="1" applyAlignment="1" applyProtection="1">
      <alignment vertical="center"/>
    </xf>
    <xf numFmtId="0" fontId="38" fillId="5" borderId="9" xfId="0" applyFont="1" applyFill="1" applyBorder="1" applyAlignment="1" applyProtection="1">
      <alignment vertical="center"/>
    </xf>
    <xf numFmtId="1" fontId="10" fillId="4" borderId="31" xfId="0" applyNumberFormat="1" applyFont="1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right" vertical="center"/>
    </xf>
    <xf numFmtId="4" fontId="10" fillId="0" borderId="0" xfId="0" applyNumberFormat="1" applyFont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4" fontId="9" fillId="0" borderId="17" xfId="0" applyNumberFormat="1" applyFont="1" applyBorder="1" applyAlignment="1" applyProtection="1">
      <alignment horizontal="right"/>
    </xf>
    <xf numFmtId="4" fontId="0" fillId="0" borderId="17" xfId="0" applyNumberFormat="1" applyBorder="1" applyAlignment="1" applyProtection="1"/>
    <xf numFmtId="0" fontId="16" fillId="0" borderId="32" xfId="0" applyFont="1" applyFill="1" applyBorder="1" applyAlignment="1" applyProtection="1">
      <alignment horizontal="right" vertical="center"/>
    </xf>
    <xf numFmtId="0" fontId="16" fillId="0" borderId="18" xfId="0" applyFont="1" applyFill="1" applyBorder="1" applyAlignment="1" applyProtection="1">
      <alignment horizontal="right" vertical="center"/>
    </xf>
    <xf numFmtId="0" fontId="16" fillId="0" borderId="30" xfId="0" applyFont="1" applyFill="1" applyBorder="1" applyAlignment="1" applyProtection="1">
      <alignment horizontal="right" vertical="center"/>
    </xf>
    <xf numFmtId="0" fontId="16" fillId="0" borderId="33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right" vertical="center"/>
    </xf>
    <xf numFmtId="0" fontId="16" fillId="0" borderId="19" xfId="0" applyFont="1" applyFill="1" applyBorder="1" applyAlignment="1" applyProtection="1">
      <alignment horizontal="right" vertical="center"/>
    </xf>
    <xf numFmtId="0" fontId="16" fillId="0" borderId="11" xfId="0" applyFont="1" applyFill="1" applyBorder="1" applyAlignment="1" applyProtection="1">
      <alignment horizontal="right" vertical="center"/>
    </xf>
    <xf numFmtId="0" fontId="4" fillId="4" borderId="19" xfId="0" applyFont="1" applyFill="1" applyBorder="1" applyAlignment="1" applyProtection="1">
      <alignment horizontal="left"/>
      <protection locked="0"/>
    </xf>
    <xf numFmtId="0" fontId="25" fillId="0" borderId="35" xfId="0" applyNumberFormat="1" applyFont="1" applyFill="1" applyBorder="1" applyAlignment="1" applyProtection="1">
      <alignment horizontal="center" vertical="center"/>
    </xf>
    <xf numFmtId="0" fontId="0" fillId="0" borderId="21" xfId="0" applyBorder="1" applyProtection="1"/>
    <xf numFmtId="0" fontId="0" fillId="0" borderId="9" xfId="0" applyBorder="1" applyProtection="1"/>
    <xf numFmtId="0" fontId="0" fillId="0" borderId="36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24" fillId="11" borderId="5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25" fillId="0" borderId="3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3" fillId="12" borderId="5" xfId="0" applyFont="1" applyFill="1" applyBorder="1" applyAlignment="1" applyProtection="1">
      <alignment horizontal="center" vertical="center"/>
    </xf>
    <xf numFmtId="0" fontId="3" fillId="17" borderId="5" xfId="0" applyFont="1" applyFill="1" applyBorder="1" applyAlignment="1" applyProtection="1">
      <alignment horizontal="center" vertical="center"/>
    </xf>
    <xf numFmtId="0" fontId="3" fillId="13" borderId="5" xfId="0" applyFont="1" applyFill="1" applyBorder="1" applyAlignment="1" applyProtection="1">
      <alignment horizontal="center" vertical="center"/>
    </xf>
    <xf numFmtId="0" fontId="6" fillId="4" borderId="19" xfId="1" applyFont="1" applyFill="1" applyBorder="1" applyAlignment="1" applyProtection="1">
      <alignment horizontal="left"/>
      <protection locked="0"/>
    </xf>
    <xf numFmtId="0" fontId="3" fillId="18" borderId="5" xfId="0" applyFont="1" applyFill="1" applyBorder="1" applyAlignment="1" applyProtection="1">
      <alignment horizontal="center" vertical="center"/>
    </xf>
    <xf numFmtId="164" fontId="9" fillId="0" borderId="38" xfId="2" applyFont="1" applyFill="1" applyBorder="1" applyAlignment="1" applyProtection="1">
      <alignment horizontal="center" vertical="center" textRotation="90"/>
    </xf>
    <xf numFmtId="164" fontId="9" fillId="0" borderId="10" xfId="2" applyFont="1" applyFill="1" applyBorder="1" applyAlignment="1" applyProtection="1">
      <alignment horizontal="center" vertical="center" textRotation="90"/>
    </xf>
    <xf numFmtId="164" fontId="9" fillId="0" borderId="9" xfId="2" applyFont="1" applyFill="1" applyBorder="1" applyAlignment="1" applyProtection="1">
      <alignment horizontal="center" vertical="center" textRotation="90"/>
    </xf>
    <xf numFmtId="0" fontId="9" fillId="0" borderId="38" xfId="0" applyFont="1" applyFill="1" applyBorder="1" applyAlignment="1" applyProtection="1">
      <alignment horizontal="center" vertical="center" textRotation="90"/>
    </xf>
    <xf numFmtId="0" fontId="9" fillId="0" borderId="10" xfId="0" applyFont="1" applyFill="1" applyBorder="1" applyAlignment="1" applyProtection="1">
      <alignment horizontal="center" vertical="center" textRotation="90"/>
    </xf>
    <xf numFmtId="0" fontId="9" fillId="0" borderId="9" xfId="0" applyFont="1" applyFill="1" applyBorder="1" applyAlignment="1" applyProtection="1">
      <alignment horizontal="center" vertical="center" textRotation="90"/>
    </xf>
    <xf numFmtId="0" fontId="9" fillId="0" borderId="38" xfId="0" applyFont="1" applyBorder="1" applyAlignment="1" applyProtection="1">
      <alignment horizontal="center" vertical="center" textRotation="90"/>
    </xf>
    <xf numFmtId="0" fontId="0" fillId="0" borderId="10" xfId="0" applyBorder="1" applyAlignment="1" applyProtection="1">
      <alignment horizontal="center" vertical="center" textRotation="90"/>
    </xf>
    <xf numFmtId="0" fontId="0" fillId="0" borderId="9" xfId="0" applyBorder="1" applyAlignment="1" applyProtection="1">
      <alignment horizontal="center" vertical="center" textRotation="90"/>
    </xf>
    <xf numFmtId="0" fontId="9" fillId="0" borderId="10" xfId="0" applyFont="1" applyBorder="1" applyAlignment="1" applyProtection="1">
      <alignment horizontal="center" vertical="center" textRotation="90"/>
    </xf>
    <xf numFmtId="0" fontId="9" fillId="0" borderId="9" xfId="0" applyFont="1" applyBorder="1" applyAlignment="1" applyProtection="1">
      <alignment horizontal="center" vertical="center" textRotation="90"/>
    </xf>
    <xf numFmtId="0" fontId="27" fillId="0" borderId="33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0" fontId="27" fillId="0" borderId="7" xfId="0" applyFont="1" applyBorder="1" applyAlignment="1" applyProtection="1">
      <alignment horizontal="center" vertical="center"/>
    </xf>
    <xf numFmtId="0" fontId="1" fillId="0" borderId="19" xfId="0" applyFont="1" applyBorder="1" applyProtection="1"/>
    <xf numFmtId="0" fontId="1" fillId="0" borderId="10" xfId="0" applyFont="1" applyBorder="1" applyProtection="1"/>
    <xf numFmtId="0" fontId="22" fillId="2" borderId="0" xfId="0" applyFont="1" applyFill="1" applyAlignment="1" applyProtection="1">
      <alignment vertical="distributed" wrapText="1"/>
    </xf>
    <xf numFmtId="0" fontId="0" fillId="0" borderId="0" xfId="0" applyAlignment="1" applyProtection="1"/>
    <xf numFmtId="0" fontId="5" fillId="0" borderId="32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/>
    </xf>
    <xf numFmtId="0" fontId="25" fillId="0" borderId="0" xfId="0" applyFont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3" fillId="16" borderId="5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0" fillId="0" borderId="19" xfId="0" applyBorder="1" applyProtection="1"/>
    <xf numFmtId="0" fontId="0" fillId="0" borderId="11" xfId="0" applyBorder="1" applyProtection="1"/>
    <xf numFmtId="0" fontId="5" fillId="4" borderId="19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10" fontId="44" fillId="0" borderId="14" xfId="1" applyNumberFormat="1" applyFont="1" applyBorder="1" applyAlignment="1" applyProtection="1">
      <alignment horizontal="center" vertical="center"/>
    </xf>
    <xf numFmtId="10" fontId="44" fillId="0" borderId="4" xfId="1" applyNumberFormat="1" applyFont="1" applyBorder="1" applyAlignment="1" applyProtection="1">
      <alignment horizontal="center" vertical="center"/>
    </xf>
    <xf numFmtId="4" fontId="43" fillId="0" borderId="0" xfId="0" applyNumberFormat="1" applyFont="1" applyBorder="1" applyAlignment="1" applyProtection="1">
      <alignment horizontal="right"/>
    </xf>
    <xf numFmtId="4" fontId="43" fillId="0" borderId="0" xfId="0" applyNumberFormat="1" applyFont="1" applyAlignment="1" applyProtection="1">
      <alignment horizontal="right"/>
    </xf>
    <xf numFmtId="0" fontId="45" fillId="0" borderId="0" xfId="0" applyFont="1" applyBorder="1" applyAlignment="1" applyProtection="1">
      <alignment horizontal="right"/>
    </xf>
    <xf numFmtId="0" fontId="45" fillId="0" borderId="0" xfId="0" applyFont="1" applyAlignment="1" applyProtection="1"/>
    <xf numFmtId="0" fontId="26" fillId="0" borderId="32" xfId="0" applyFont="1" applyBorder="1" applyAlignment="1" applyProtection="1">
      <alignment horizontal="left"/>
    </xf>
    <xf numFmtId="0" fontId="26" fillId="0" borderId="18" xfId="0" applyFont="1" applyBorder="1" applyAlignment="1" applyProtection="1">
      <alignment horizontal="left"/>
    </xf>
    <xf numFmtId="0" fontId="26" fillId="0" borderId="30" xfId="0" applyFont="1" applyBorder="1" applyAlignment="1" applyProtection="1">
      <alignment horizontal="left"/>
    </xf>
    <xf numFmtId="4" fontId="32" fillId="0" borderId="0" xfId="0" applyNumberFormat="1" applyFont="1" applyAlignment="1" applyProtection="1">
      <alignment horizontal="right"/>
    </xf>
    <xf numFmtId="166" fontId="37" fillId="0" borderId="16" xfId="0" applyNumberFormat="1" applyFont="1" applyBorder="1" applyAlignment="1" applyProtection="1">
      <alignment horizontal="center" vertical="center" textRotation="90"/>
    </xf>
    <xf numFmtId="166" fontId="37" fillId="0" borderId="0" xfId="0" applyNumberFormat="1" applyFont="1" applyBorder="1" applyAlignment="1" applyProtection="1">
      <alignment horizontal="center" vertical="center" textRotation="90"/>
    </xf>
    <xf numFmtId="166" fontId="37" fillId="0" borderId="21" xfId="0" applyNumberFormat="1" applyFont="1" applyBorder="1" applyAlignment="1" applyProtection="1">
      <alignment horizontal="center" vertical="center" textRotation="90"/>
    </xf>
    <xf numFmtId="0" fontId="3" fillId="0" borderId="38" xfId="0" applyFont="1" applyBorder="1" applyAlignment="1" applyProtection="1">
      <alignment horizontal="center" vertical="center" textRotation="90"/>
    </xf>
    <xf numFmtId="0" fontId="3" fillId="0" borderId="10" xfId="0" applyFont="1" applyBorder="1" applyAlignment="1" applyProtection="1">
      <alignment horizontal="center" vertical="center" textRotation="90"/>
    </xf>
    <xf numFmtId="0" fontId="3" fillId="0" borderId="9" xfId="0" applyFont="1" applyBorder="1" applyAlignment="1" applyProtection="1">
      <alignment horizontal="center" vertical="center" textRotation="90"/>
    </xf>
    <xf numFmtId="0" fontId="25" fillId="0" borderId="35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169" fontId="10" fillId="3" borderId="31" xfId="0" applyNumberFormat="1" applyFont="1" applyFill="1" applyBorder="1" applyAlignment="1" applyProtection="1">
      <alignment horizontal="center" vertical="center"/>
    </xf>
    <xf numFmtId="169" fontId="10" fillId="0" borderId="37" xfId="0" applyNumberFormat="1" applyFont="1" applyBorder="1" applyAlignment="1" applyProtection="1">
      <alignment horizontal="center" vertical="center"/>
    </xf>
    <xf numFmtId="1" fontId="3" fillId="3" borderId="31" xfId="0" applyNumberFormat="1" applyFont="1" applyFill="1" applyBorder="1" applyAlignment="1" applyProtection="1">
      <alignment horizontal="center" vertical="center" wrapText="1"/>
    </xf>
    <xf numFmtId="1" fontId="3" fillId="0" borderId="37" xfId="0" applyNumberFormat="1" applyFont="1" applyBorder="1" applyAlignment="1" applyProtection="1">
      <alignment horizontal="center" vertical="center" wrapText="1"/>
    </xf>
    <xf numFmtId="167" fontId="3" fillId="3" borderId="31" xfId="0" applyNumberFormat="1" applyFont="1" applyFill="1" applyBorder="1" applyAlignment="1" applyProtection="1">
      <alignment horizontal="center" vertical="center"/>
    </xf>
    <xf numFmtId="167" fontId="2" fillId="0" borderId="37" xfId="0" applyNumberFormat="1" applyFont="1" applyBorder="1" applyAlignment="1" applyProtection="1">
      <alignment horizontal="center" vertical="center"/>
    </xf>
    <xf numFmtId="4" fontId="8" fillId="0" borderId="40" xfId="0" applyNumberFormat="1" applyFont="1" applyBorder="1" applyAlignment="1" applyProtection="1">
      <alignment horizontal="center" vertical="center"/>
    </xf>
    <xf numFmtId="4" fontId="8" fillId="0" borderId="41" xfId="0" applyNumberFormat="1" applyFont="1" applyBorder="1" applyAlignment="1" applyProtection="1">
      <alignment horizontal="center" vertical="center"/>
    </xf>
    <xf numFmtId="0" fontId="16" fillId="0" borderId="32" xfId="0" applyFont="1" applyFill="1" applyBorder="1" applyAlignment="1" applyProtection="1">
      <alignment horizontal="right"/>
    </xf>
    <xf numFmtId="0" fontId="16" fillId="0" borderId="18" xfId="0" applyFont="1" applyFill="1" applyBorder="1" applyAlignment="1" applyProtection="1">
      <alignment horizontal="right"/>
    </xf>
    <xf numFmtId="0" fontId="16" fillId="0" borderId="30" xfId="0" applyFont="1" applyBorder="1" applyAlignment="1" applyProtection="1"/>
    <xf numFmtId="0" fontId="2" fillId="0" borderId="32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14" borderId="5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horizontal="center" vertical="center"/>
    </xf>
    <xf numFmtId="165" fontId="10" fillId="3" borderId="31" xfId="0" applyNumberFormat="1" applyFont="1" applyFill="1" applyBorder="1" applyAlignment="1" applyProtection="1">
      <alignment horizontal="center" vertical="center"/>
    </xf>
    <xf numFmtId="165" fontId="0" fillId="0" borderId="37" xfId="0" applyNumberFormat="1" applyBorder="1" applyAlignment="1" applyProtection="1">
      <alignment horizontal="center" vertical="center"/>
    </xf>
    <xf numFmtId="0" fontId="24" fillId="15" borderId="5" xfId="0" applyFont="1" applyFill="1" applyBorder="1" applyAlignment="1" applyProtection="1">
      <alignment horizontal="center" vertical="center"/>
    </xf>
    <xf numFmtId="0" fontId="3" fillId="13" borderId="8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70" fontId="7" fillId="3" borderId="31" xfId="0" applyNumberFormat="1" applyFont="1" applyFill="1" applyBorder="1" applyAlignment="1" applyProtection="1">
      <alignment horizontal="center" vertical="center" wrapText="1"/>
    </xf>
    <xf numFmtId="170" fontId="7" fillId="0" borderId="37" xfId="0" applyNumberFormat="1" applyFont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3" fillId="13" borderId="7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6" fillId="0" borderId="32" xfId="0" applyFont="1" applyBorder="1" applyAlignment="1" applyProtection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</xf>
    <xf numFmtId="0" fontId="26" fillId="0" borderId="30" xfId="0" applyFont="1" applyBorder="1" applyAlignment="1" applyProtection="1">
      <alignment horizontal="left" vertical="center" wrapText="1"/>
    </xf>
    <xf numFmtId="0" fontId="26" fillId="0" borderId="33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26" fillId="0" borderId="10" xfId="0" applyFont="1" applyBorder="1" applyAlignment="1" applyProtection="1">
      <alignment horizontal="left" vertical="center" wrapText="1"/>
    </xf>
    <xf numFmtId="0" fontId="26" fillId="0" borderId="7" xfId="0" applyFont="1" applyBorder="1" applyAlignment="1" applyProtection="1">
      <alignment horizontal="left" vertical="center" wrapText="1"/>
    </xf>
    <xf numFmtId="0" fontId="26" fillId="0" borderId="19" xfId="0" applyFont="1" applyBorder="1" applyAlignment="1" applyProtection="1">
      <alignment horizontal="left" vertical="center" wrapText="1"/>
    </xf>
    <xf numFmtId="0" fontId="26" fillId="0" borderId="11" xfId="0" applyFont="1" applyBorder="1" applyAlignment="1" applyProtection="1">
      <alignment horizontal="left" vertical="center" wrapText="1"/>
    </xf>
    <xf numFmtId="0" fontId="3" fillId="6" borderId="6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left"/>
    </xf>
    <xf numFmtId="0" fontId="26" fillId="0" borderId="39" xfId="0" applyFont="1" applyBorder="1" applyAlignment="1" applyProtection="1">
      <alignment horizontal="left"/>
    </xf>
    <xf numFmtId="0" fontId="26" fillId="0" borderId="12" xfId="0" applyFont="1" applyBorder="1" applyAlignment="1" applyProtection="1">
      <alignment horizontal="left"/>
    </xf>
    <xf numFmtId="0" fontId="9" fillId="0" borderId="31" xfId="0" applyFont="1" applyFill="1" applyBorder="1" applyAlignment="1" applyProtection="1">
      <alignment horizontal="center" vertical="center" textRotation="90"/>
    </xf>
    <xf numFmtId="0" fontId="0" fillId="0" borderId="36" xfId="0" applyBorder="1" applyAlignment="1" applyProtection="1">
      <alignment horizontal="center" vertical="center" textRotation="90"/>
    </xf>
    <xf numFmtId="0" fontId="0" fillId="0" borderId="37" xfId="0" applyBorder="1" applyAlignment="1" applyProtection="1">
      <alignment horizontal="center" vertical="center" textRotation="90"/>
    </xf>
    <xf numFmtId="0" fontId="3" fillId="0" borderId="31" xfId="0" applyFont="1" applyBorder="1" applyAlignment="1" applyProtection="1">
      <alignment horizontal="center" vertical="center" textRotation="90"/>
    </xf>
    <xf numFmtId="0" fontId="3" fillId="0" borderId="36" xfId="0" applyFont="1" applyBorder="1" applyAlignment="1" applyProtection="1">
      <alignment horizontal="center" vertical="center" textRotation="90"/>
    </xf>
    <xf numFmtId="0" fontId="3" fillId="0" borderId="37" xfId="0" applyFont="1" applyBorder="1" applyAlignment="1" applyProtection="1">
      <alignment horizontal="center" vertical="center" textRotation="90"/>
    </xf>
    <xf numFmtId="0" fontId="9" fillId="0" borderId="36" xfId="0" applyFont="1" applyFill="1" applyBorder="1" applyAlignment="1" applyProtection="1">
      <alignment horizontal="center" vertical="center" textRotation="90"/>
    </xf>
    <xf numFmtId="0" fontId="9" fillId="0" borderId="37" xfId="0" applyFont="1" applyFill="1" applyBorder="1" applyAlignment="1" applyProtection="1">
      <alignment horizontal="center" vertical="center" textRotation="90"/>
    </xf>
    <xf numFmtId="164" fontId="9" fillId="0" borderId="31" xfId="2" applyFont="1" applyFill="1" applyBorder="1" applyAlignment="1" applyProtection="1">
      <alignment horizontal="center" vertical="center" textRotation="90"/>
    </xf>
    <xf numFmtId="164" fontId="9" fillId="0" borderId="36" xfId="2" applyFont="1" applyFill="1" applyBorder="1" applyAlignment="1" applyProtection="1">
      <alignment horizontal="center" vertical="center" textRotation="90"/>
    </xf>
    <xf numFmtId="164" fontId="9" fillId="0" borderId="37" xfId="2" applyFont="1" applyFill="1" applyBorder="1" applyAlignment="1" applyProtection="1">
      <alignment horizontal="center" vertical="center" textRotation="90"/>
    </xf>
    <xf numFmtId="0" fontId="33" fillId="0" borderId="31" xfId="0" applyFont="1" applyBorder="1" applyAlignment="1" applyProtection="1">
      <alignment horizontal="center" vertical="center" textRotation="90"/>
    </xf>
    <xf numFmtId="0" fontId="33" fillId="0" borderId="36" xfId="0" applyFont="1" applyBorder="1" applyAlignment="1" applyProtection="1">
      <alignment horizontal="center" vertical="center" textRotation="90"/>
    </xf>
    <xf numFmtId="0" fontId="33" fillId="0" borderId="37" xfId="0" applyFont="1" applyBorder="1" applyAlignment="1" applyProtection="1">
      <alignment horizontal="center" vertical="center" textRotation="90"/>
    </xf>
    <xf numFmtId="0" fontId="24" fillId="2" borderId="0" xfId="0" applyFont="1" applyFill="1" applyAlignment="1" applyProtection="1">
      <alignment vertical="justify" wrapText="1"/>
    </xf>
    <xf numFmtId="0" fontId="10" fillId="0" borderId="0" xfId="0" applyFont="1" applyAlignment="1" applyProtection="1">
      <alignment vertical="justify"/>
    </xf>
    <xf numFmtId="0" fontId="39" fillId="2" borderId="0" xfId="0" applyFont="1" applyFill="1" applyAlignment="1" applyProtection="1">
      <alignment vertical="distributed" wrapText="1"/>
    </xf>
    <xf numFmtId="0" fontId="4" fillId="0" borderId="0" xfId="0" applyFont="1" applyAlignment="1" applyProtection="1"/>
    <xf numFmtId="0" fontId="31" fillId="20" borderId="19" xfId="0" applyFont="1" applyFill="1" applyBorder="1" applyAlignment="1" applyProtection="1">
      <alignment horizontal="left" wrapText="1"/>
      <protection locked="0"/>
    </xf>
    <xf numFmtId="0" fontId="31" fillId="20" borderId="19" xfId="0" applyFont="1" applyFill="1" applyBorder="1" applyAlignment="1" applyProtection="1">
      <alignment horizontal="left"/>
      <protection locked="0"/>
    </xf>
    <xf numFmtId="0" fontId="5" fillId="20" borderId="19" xfId="0" applyFont="1" applyFill="1" applyBorder="1" applyAlignment="1" applyProtection="1">
      <alignment horizontal="left"/>
      <protection locked="0"/>
    </xf>
    <xf numFmtId="14" fontId="3" fillId="19" borderId="40" xfId="0" applyNumberFormat="1" applyFont="1" applyFill="1" applyBorder="1" applyAlignment="1" applyProtection="1">
      <alignment horizontal="center" vertical="center"/>
    </xf>
    <xf numFmtId="14" fontId="3" fillId="19" borderId="41" xfId="0" applyNumberFormat="1" applyFont="1" applyFill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 wrapText="1"/>
    </xf>
    <xf numFmtId="0" fontId="0" fillId="0" borderId="39" xfId="0" applyBorder="1" applyAlignment="1"/>
    <xf numFmtId="0" fontId="0" fillId="0" borderId="12" xfId="0" applyBorder="1" applyAlignment="1"/>
    <xf numFmtId="49" fontId="4" fillId="20" borderId="19" xfId="0" applyNumberFormat="1" applyFont="1" applyFill="1" applyBorder="1" applyAlignment="1" applyProtection="1">
      <alignment horizontal="left"/>
      <protection locked="0"/>
    </xf>
    <xf numFmtId="49" fontId="31" fillId="20" borderId="19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20" borderId="19" xfId="0" applyFont="1" applyFill="1" applyBorder="1" applyAlignment="1" applyProtection="1">
      <alignment horizontal="left"/>
      <protection locked="0"/>
    </xf>
    <xf numFmtId="49" fontId="13" fillId="20" borderId="18" xfId="0" applyNumberFormat="1" applyFont="1" applyFill="1" applyBorder="1" applyAlignment="1" applyProtection="1">
      <alignment horizontal="left"/>
      <protection locked="0"/>
    </xf>
    <xf numFmtId="0" fontId="54" fillId="0" borderId="0" xfId="0" applyFont="1" applyAlignment="1" applyProtection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35" xfId="0" applyNumberFormat="1" applyFont="1" applyFill="1" applyBorder="1" applyAlignment="1" applyProtection="1">
      <alignment horizontal="center" vertical="center"/>
    </xf>
    <xf numFmtId="0" fontId="27" fillId="0" borderId="21" xfId="0" applyNumberFormat="1" applyFont="1" applyFill="1" applyBorder="1" applyAlignment="1" applyProtection="1">
      <alignment horizontal="center" vertical="center"/>
    </xf>
    <xf numFmtId="0" fontId="27" fillId="0" borderId="9" xfId="0" applyNumberFormat="1" applyFont="1" applyFill="1" applyBorder="1" applyAlignment="1" applyProtection="1">
      <alignment horizontal="center" vertical="center"/>
    </xf>
    <xf numFmtId="0" fontId="0" fillId="0" borderId="18" xfId="0" applyBorder="1" applyAlignment="1"/>
    <xf numFmtId="0" fontId="0" fillId="0" borderId="30" xfId="0" applyBorder="1" applyAlignment="1"/>
    <xf numFmtId="0" fontId="0" fillId="0" borderId="7" xfId="0" applyBorder="1" applyAlignment="1"/>
    <xf numFmtId="0" fontId="0" fillId="0" borderId="19" xfId="0" applyBorder="1" applyAlignment="1"/>
    <xf numFmtId="0" fontId="0" fillId="0" borderId="11" xfId="0" applyBorder="1" applyAlignment="1"/>
    <xf numFmtId="169" fontId="2" fillId="0" borderId="14" xfId="0" applyNumberFormat="1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/>
    </xf>
    <xf numFmtId="0" fontId="16" fillId="0" borderId="12" xfId="0" applyFont="1" applyBorder="1" applyAlignment="1" applyProtection="1"/>
    <xf numFmtId="10" fontId="44" fillId="0" borderId="0" xfId="1" applyNumberFormat="1" applyFont="1" applyBorder="1" applyAlignment="1" applyProtection="1">
      <alignment horizontal="center" vertical="center"/>
    </xf>
    <xf numFmtId="0" fontId="2" fillId="5" borderId="47" xfId="0" applyFont="1" applyFill="1" applyBorder="1" applyAlignment="1" applyProtection="1">
      <alignment horizontal="center"/>
    </xf>
    <xf numFmtId="0" fontId="2" fillId="5" borderId="48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5" xfId="0" applyFont="1" applyBorder="1" applyAlignment="1" applyProtection="1">
      <alignment vertical="center" wrapText="1"/>
    </xf>
    <xf numFmtId="0" fontId="16" fillId="0" borderId="39" xfId="0" applyFont="1" applyBorder="1" applyAlignment="1" applyProtection="1">
      <alignment vertical="center" wrapText="1"/>
    </xf>
    <xf numFmtId="0" fontId="16" fillId="0" borderId="12" xfId="0" applyFont="1" applyBorder="1" applyAlignment="1" applyProtection="1">
      <alignment vertical="center" wrapText="1"/>
    </xf>
    <xf numFmtId="0" fontId="39" fillId="2" borderId="0" xfId="0" applyFont="1" applyFill="1" applyAlignment="1" applyProtection="1">
      <alignment vertical="center" wrapText="1"/>
    </xf>
    <xf numFmtId="0" fontId="22" fillId="2" borderId="0" xfId="0" applyFont="1" applyFill="1" applyAlignment="1" applyProtection="1">
      <alignment horizontal="right" vertical="distributed" wrapText="1"/>
    </xf>
    <xf numFmtId="4" fontId="8" fillId="0" borderId="20" xfId="0" applyNumberFormat="1" applyFont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 textRotation="90"/>
    </xf>
    <xf numFmtId="0" fontId="9" fillId="0" borderId="0" xfId="0" applyFont="1" applyFill="1" applyBorder="1" applyAlignment="1" applyProtection="1">
      <alignment horizontal="center" vertical="center" textRotation="90"/>
    </xf>
    <xf numFmtId="0" fontId="9" fillId="0" borderId="21" xfId="0" applyFont="1" applyFill="1" applyBorder="1" applyAlignment="1" applyProtection="1">
      <alignment horizontal="center" vertical="center" textRotation="90"/>
    </xf>
    <xf numFmtId="0" fontId="27" fillId="0" borderId="33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6" fillId="0" borderId="32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33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6" fillId="0" borderId="5" xfId="1" applyBorder="1" applyAlignment="1" applyProtection="1">
      <alignment horizontal="left"/>
    </xf>
  </cellXfs>
  <cellStyles count="3">
    <cellStyle name="Hyperlink" xfId="1" builtinId="8"/>
    <cellStyle name="Stand.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361950</xdr:colOff>
      <xdr:row>0</xdr:row>
      <xdr:rowOff>9525</xdr:rowOff>
    </xdr:from>
    <xdr:to>
      <xdr:col>19</xdr:col>
      <xdr:colOff>923925</xdr:colOff>
      <xdr:row>4</xdr:row>
      <xdr:rowOff>19050</xdr:rowOff>
    </xdr:to>
    <xdr:pic>
      <xdr:nvPicPr>
        <xdr:cNvPr id="1034" name="Grafik 1" descr="logo_shm_komplett_rot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4325" y="9525"/>
          <a:ext cx="1247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patchsee.com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aitschke.de/fileadmin/firmen-doc/agb.pdf" TargetMode="External"/><Relationship Id="rId2" Type="http://schemas.openxmlformats.org/officeDocument/2006/relationships/printerSettings" Target="../printerSettings/printerSettings2.bin"/><Relationship Id="rId3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tchsee.com/" TargetMode="External"/><Relationship Id="rId4" Type="http://schemas.openxmlformats.org/officeDocument/2006/relationships/printerSettings" Target="../printerSettings/printerSettings3.bin"/><Relationship Id="rId1" Type="http://schemas.openxmlformats.org/officeDocument/2006/relationships/hyperlink" Target="http://www.patchsee.com/" TargetMode="External"/><Relationship Id="rId2" Type="http://schemas.openxmlformats.org/officeDocument/2006/relationships/hyperlink" Target="mailto:info@patchsee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tchsee.com/" TargetMode="External"/><Relationship Id="rId4" Type="http://schemas.openxmlformats.org/officeDocument/2006/relationships/printerSettings" Target="../printerSettings/printerSettings4.bin"/><Relationship Id="rId1" Type="http://schemas.openxmlformats.org/officeDocument/2006/relationships/hyperlink" Target="http://www.patchsee.com/" TargetMode="External"/><Relationship Id="rId2" Type="http://schemas.openxmlformats.org/officeDocument/2006/relationships/hyperlink" Target="mailto:info@patchse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V89"/>
  <sheetViews>
    <sheetView showGridLines="0" showRowColHeaders="0" showZeros="0" showOutlineSymbols="0" topLeftCell="E1" zoomScale="85" zoomScaleNormal="93" zoomScaleSheetLayoutView="90" workbookViewId="0">
      <pane ySplit="4" topLeftCell="A67" activePane="bottomLeft" state="frozen"/>
      <selection pane="bottomLeft" activeCell="Q87" sqref="Q87"/>
    </sheetView>
  </sheetViews>
  <sheetFormatPr baseColWidth="10" defaultRowHeight="13" x14ac:dyDescent="0.15"/>
  <cols>
    <col min="1" max="1" width="5.83203125" style="1" customWidth="1"/>
    <col min="2" max="2" width="8.6640625" style="2" customWidth="1"/>
    <col min="3" max="3" width="7.5" style="2" customWidth="1"/>
    <col min="4" max="4" width="14.33203125" style="2" customWidth="1"/>
    <col min="5" max="5" width="9.5" style="3" customWidth="1"/>
    <col min="6" max="6" width="13.6640625" style="3" customWidth="1"/>
    <col min="7" max="7" width="10.6640625" style="2" customWidth="1"/>
    <col min="8" max="8" width="12.5" style="2" customWidth="1"/>
    <col min="9" max="9" width="13.5" style="2" customWidth="1"/>
    <col min="10" max="10" width="14.1640625" style="2" customWidth="1"/>
    <col min="11" max="11" width="2.5" style="4" customWidth="1"/>
    <col min="12" max="12" width="6.5" style="4" customWidth="1"/>
    <col min="13" max="13" width="8.1640625" style="1" customWidth="1"/>
    <col min="14" max="14" width="7.83203125" style="1" customWidth="1"/>
    <col min="15" max="15" width="8.6640625" style="1" customWidth="1"/>
    <col min="16" max="16" width="8.33203125" style="1" customWidth="1"/>
    <col min="17" max="17" width="9.33203125" style="1" customWidth="1"/>
    <col min="18" max="18" width="9" style="1" customWidth="1"/>
    <col min="19" max="19" width="10" style="1" customWidth="1"/>
    <col min="20" max="20" width="13.5" style="2" customWidth="1"/>
    <col min="21" max="21" width="7.33203125" style="1" customWidth="1"/>
    <col min="22" max="16384" width="10.83203125" style="1"/>
  </cols>
  <sheetData>
    <row r="1" spans="1:20" ht="17" customHeight="1" x14ac:dyDescent="0.25">
      <c r="A1" s="233" t="s">
        <v>58</v>
      </c>
      <c r="B1" s="13"/>
      <c r="C1" s="18"/>
      <c r="D1" s="12"/>
      <c r="E1" s="210" t="s">
        <v>35</v>
      </c>
      <c r="F1" s="113" t="s">
        <v>55</v>
      </c>
      <c r="G1" s="13"/>
      <c r="H1" s="13"/>
      <c r="I1" s="14"/>
      <c r="J1" s="14"/>
      <c r="K1" s="14"/>
      <c r="L1" s="14"/>
      <c r="M1" s="11"/>
      <c r="N1" s="11"/>
      <c r="O1" s="11"/>
      <c r="P1" s="11"/>
      <c r="Q1" s="11"/>
      <c r="R1" s="11"/>
      <c r="S1" s="11"/>
      <c r="T1" s="13"/>
    </row>
    <row r="2" spans="1:20" ht="27" customHeight="1" x14ac:dyDescent="0.15">
      <c r="A2" s="27"/>
      <c r="B2" s="332" t="s">
        <v>57</v>
      </c>
      <c r="C2" s="333"/>
      <c r="D2" s="333"/>
      <c r="E2" s="333"/>
      <c r="F2" s="333"/>
      <c r="G2" s="333"/>
      <c r="H2" s="333"/>
      <c r="I2" s="14"/>
      <c r="J2" s="14"/>
      <c r="K2" s="14"/>
      <c r="L2" s="14"/>
      <c r="M2" s="11"/>
      <c r="N2" s="11"/>
      <c r="O2" s="11"/>
      <c r="P2" s="11"/>
      <c r="Q2" s="11"/>
      <c r="R2" s="11"/>
      <c r="S2" s="11"/>
      <c r="T2" s="13"/>
    </row>
    <row r="3" spans="1:20" ht="15" customHeight="1" x14ac:dyDescent="0.15">
      <c r="A3" s="27"/>
      <c r="B3" s="354" t="s">
        <v>219</v>
      </c>
      <c r="C3" s="355"/>
      <c r="D3" s="355"/>
      <c r="E3" s="355"/>
      <c r="F3" s="355"/>
      <c r="G3" s="355"/>
      <c r="H3" s="355"/>
      <c r="I3" s="114"/>
      <c r="J3" s="114"/>
      <c r="K3" s="115"/>
      <c r="L3" s="115"/>
      <c r="M3" s="116"/>
      <c r="N3" s="116"/>
      <c r="O3" s="116"/>
      <c r="P3" s="116"/>
      <c r="Q3" s="116"/>
      <c r="R3" s="116"/>
      <c r="S3" s="422" t="s">
        <v>217</v>
      </c>
      <c r="T3" s="423"/>
    </row>
    <row r="4" spans="1:20" ht="32" customHeight="1" thickBot="1" x14ac:dyDescent="0.25">
      <c r="A4" s="11"/>
      <c r="B4" s="359" t="s">
        <v>218</v>
      </c>
      <c r="C4" s="359"/>
      <c r="D4" s="359"/>
      <c r="E4" s="359"/>
      <c r="F4" s="359"/>
      <c r="G4" s="359"/>
      <c r="H4" s="359"/>
      <c r="I4" s="359"/>
      <c r="J4" s="359"/>
      <c r="K4" s="120"/>
      <c r="L4" s="120" t="s">
        <v>56</v>
      </c>
      <c r="M4" s="120"/>
      <c r="N4" s="117"/>
      <c r="O4" s="120"/>
      <c r="P4" s="120" t="s">
        <v>38</v>
      </c>
      <c r="Q4" s="120"/>
      <c r="R4" s="133"/>
      <c r="S4" s="11"/>
      <c r="T4" s="28"/>
    </row>
    <row r="5" spans="1:20" ht="27.75" customHeight="1" thickTop="1" thickBot="1" x14ac:dyDescent="0.2">
      <c r="R5" s="15" t="s">
        <v>34</v>
      </c>
      <c r="S5" s="360"/>
      <c r="T5" s="361"/>
    </row>
    <row r="6" spans="1:20" ht="35.25" customHeight="1" thickTop="1" thickBot="1" x14ac:dyDescent="0.45">
      <c r="A6" s="10"/>
      <c r="B6" s="427" t="s">
        <v>220</v>
      </c>
      <c r="C6" s="427"/>
      <c r="D6" s="427"/>
      <c r="E6" s="427"/>
      <c r="F6" s="427"/>
      <c r="G6" s="427"/>
      <c r="H6" s="356"/>
      <c r="I6" s="357"/>
      <c r="J6" s="358"/>
      <c r="K6" s="86"/>
      <c r="L6" s="86"/>
    </row>
    <row r="7" spans="1:20" ht="25" customHeight="1" thickTop="1" x14ac:dyDescent="0.25">
      <c r="B7" s="58"/>
      <c r="C7" s="58"/>
      <c r="D7" s="58"/>
      <c r="E7" s="16"/>
      <c r="F7" s="16"/>
      <c r="G7" s="16"/>
      <c r="H7" s="16"/>
      <c r="I7" s="16"/>
      <c r="J7" s="16"/>
      <c r="K7" s="16"/>
      <c r="L7" s="16"/>
      <c r="M7" s="6" t="s">
        <v>60</v>
      </c>
      <c r="N7" s="334"/>
      <c r="O7" s="334"/>
      <c r="P7" s="334"/>
      <c r="Q7" s="334"/>
      <c r="R7" s="334"/>
      <c r="S7" s="334"/>
      <c r="T7" s="334"/>
    </row>
    <row r="8" spans="1:20" ht="25" customHeight="1" x14ac:dyDescent="0.25">
      <c r="B8" s="424" t="s">
        <v>208</v>
      </c>
      <c r="C8" s="425"/>
      <c r="D8" s="425"/>
      <c r="E8" s="425"/>
      <c r="F8" s="425"/>
      <c r="G8" s="425"/>
      <c r="H8" s="425"/>
      <c r="I8" s="426"/>
      <c r="J8" s="148"/>
      <c r="K8" s="48"/>
      <c r="L8" s="49"/>
      <c r="M8" s="7" t="s">
        <v>62</v>
      </c>
      <c r="N8" s="334"/>
      <c r="O8" s="334"/>
      <c r="P8" s="334"/>
      <c r="Q8" s="334"/>
      <c r="R8" s="334"/>
      <c r="S8" s="334"/>
      <c r="T8" s="334"/>
    </row>
    <row r="9" spans="1:20" ht="25" customHeight="1" x14ac:dyDescent="0.25">
      <c r="B9" s="351" t="s">
        <v>221</v>
      </c>
      <c r="C9" s="352"/>
      <c r="D9" s="352"/>
      <c r="E9" s="352"/>
      <c r="F9" s="352"/>
      <c r="G9" s="352"/>
      <c r="H9" s="352"/>
      <c r="I9" s="353"/>
      <c r="J9" s="149"/>
      <c r="K9" s="87"/>
      <c r="L9" s="87"/>
      <c r="M9" s="7" t="s">
        <v>63</v>
      </c>
      <c r="N9" s="334"/>
      <c r="O9" s="334"/>
      <c r="P9" s="334"/>
      <c r="Q9" s="334"/>
      <c r="R9" s="334"/>
      <c r="S9" s="334"/>
      <c r="T9" s="334"/>
    </row>
    <row r="10" spans="1:20" ht="25" customHeight="1" x14ac:dyDescent="0.25">
      <c r="I10" s="163"/>
      <c r="J10" s="149"/>
      <c r="K10" s="87"/>
      <c r="L10" s="87"/>
      <c r="M10" s="7" t="s">
        <v>64</v>
      </c>
      <c r="N10" s="339"/>
      <c r="O10" s="339"/>
      <c r="P10" s="339"/>
      <c r="Q10" s="339"/>
      <c r="R10" s="339"/>
      <c r="S10" s="339"/>
      <c r="T10" s="339"/>
    </row>
    <row r="11" spans="1:20" ht="25" customHeight="1" x14ac:dyDescent="0.25">
      <c r="B11" s="68"/>
      <c r="C11" s="433" t="s">
        <v>222</v>
      </c>
      <c r="D11" s="434"/>
      <c r="E11" s="434"/>
      <c r="F11" s="434"/>
      <c r="G11" s="434"/>
      <c r="H11" s="434"/>
      <c r="I11" s="435"/>
      <c r="J11" s="75"/>
      <c r="K11" s="22"/>
      <c r="L11" s="22"/>
      <c r="M11" s="7" t="s">
        <v>65</v>
      </c>
      <c r="N11" s="334"/>
      <c r="O11" s="334"/>
      <c r="P11" s="334"/>
      <c r="Q11" s="334"/>
      <c r="R11" s="334"/>
      <c r="S11" s="334"/>
      <c r="T11" s="334"/>
    </row>
    <row r="12" spans="1:20" ht="25" customHeight="1" x14ac:dyDescent="0.25">
      <c r="B12" s="335" t="s">
        <v>72</v>
      </c>
      <c r="C12" s="346" t="s">
        <v>73</v>
      </c>
      <c r="D12" s="335" t="s">
        <v>42</v>
      </c>
      <c r="E12" s="346" t="s">
        <v>141</v>
      </c>
      <c r="F12" s="335" t="s">
        <v>75</v>
      </c>
      <c r="G12" s="335" t="s">
        <v>76</v>
      </c>
      <c r="H12" s="335" t="s">
        <v>77</v>
      </c>
      <c r="I12" s="346" t="s">
        <v>78</v>
      </c>
      <c r="K12" s="17"/>
      <c r="L12" s="17"/>
      <c r="M12" s="7" t="s">
        <v>66</v>
      </c>
      <c r="N12" s="334"/>
      <c r="O12" s="334"/>
      <c r="P12" s="334"/>
      <c r="Q12" s="334"/>
      <c r="R12" s="334"/>
      <c r="S12" s="334"/>
      <c r="T12" s="334"/>
    </row>
    <row r="13" spans="1:20" ht="18" customHeight="1" x14ac:dyDescent="0.25">
      <c r="A13" s="63"/>
      <c r="B13" s="336"/>
      <c r="C13" s="347"/>
      <c r="D13" s="336"/>
      <c r="E13" s="347"/>
      <c r="F13" s="336"/>
      <c r="G13" s="336"/>
      <c r="H13" s="336"/>
      <c r="I13" s="347"/>
      <c r="J13" s="20"/>
      <c r="K13" s="17"/>
      <c r="L13" s="17"/>
      <c r="M13" s="7" t="s">
        <v>67</v>
      </c>
      <c r="N13" s="436"/>
      <c r="O13" s="436"/>
      <c r="P13" s="436"/>
      <c r="Q13" s="436"/>
      <c r="R13" s="436"/>
      <c r="S13" s="436"/>
      <c r="T13" s="436"/>
    </row>
    <row r="14" spans="1:20" ht="18" customHeight="1" thickBot="1" x14ac:dyDescent="0.3">
      <c r="A14" s="64"/>
      <c r="B14" s="337"/>
      <c r="C14" s="348"/>
      <c r="D14" s="337"/>
      <c r="E14" s="348"/>
      <c r="F14" s="337"/>
      <c r="G14" s="337"/>
      <c r="H14" s="337"/>
      <c r="I14" s="362"/>
      <c r="J14" s="17"/>
      <c r="K14" s="17"/>
      <c r="L14" s="17"/>
      <c r="M14" s="7" t="s">
        <v>68</v>
      </c>
      <c r="N14" s="389"/>
      <c r="O14" s="389"/>
      <c r="P14" s="389"/>
      <c r="Q14" s="389"/>
      <c r="R14" s="389"/>
      <c r="S14" s="389"/>
      <c r="T14" s="389"/>
    </row>
    <row r="15" spans="1:20" ht="18" customHeight="1" x14ac:dyDescent="0.25">
      <c r="A15" s="405" t="s">
        <v>223</v>
      </c>
      <c r="B15" s="33">
        <v>0.6</v>
      </c>
      <c r="C15" s="33">
        <v>12</v>
      </c>
      <c r="D15" s="23" t="s">
        <v>89</v>
      </c>
      <c r="E15" s="72">
        <v>5.7</v>
      </c>
      <c r="F15" s="57"/>
      <c r="G15" s="88">
        <f t="shared" ref="G15:G36" si="0">INT(E15*(1-$F$76)*1000+0.5)/1000</f>
        <v>4.2750000000000004</v>
      </c>
      <c r="H15" s="43">
        <f>F15*C15</f>
        <v>0</v>
      </c>
      <c r="I15" s="124">
        <f>H15*G15</f>
        <v>0</v>
      </c>
      <c r="J15" s="29"/>
      <c r="K15" s="17"/>
      <c r="L15" s="17"/>
      <c r="M15" s="7" t="s">
        <v>69</v>
      </c>
      <c r="N15" s="338"/>
      <c r="O15" s="338"/>
      <c r="P15" s="338"/>
      <c r="Q15" s="338"/>
      <c r="R15" s="338"/>
      <c r="S15" s="338"/>
      <c r="T15" s="338"/>
    </row>
    <row r="16" spans="1:20" ht="18" customHeight="1" x14ac:dyDescent="0.25">
      <c r="A16" s="406"/>
      <c r="B16" s="34">
        <v>0.9</v>
      </c>
      <c r="C16" s="34">
        <v>12</v>
      </c>
      <c r="D16" s="24" t="s">
        <v>90</v>
      </c>
      <c r="E16" s="73">
        <v>6</v>
      </c>
      <c r="F16" s="55"/>
      <c r="G16" s="80">
        <f t="shared" si="0"/>
        <v>4.5</v>
      </c>
      <c r="H16" s="44">
        <f t="shared" ref="H16:H36" si="1">F16*C16</f>
        <v>0</v>
      </c>
      <c r="I16" s="122">
        <f t="shared" ref="I16:I36" si="2">H16*G16</f>
        <v>0</v>
      </c>
      <c r="J16" s="29"/>
      <c r="K16" s="17"/>
      <c r="L16" s="17"/>
      <c r="M16" s="7" t="s">
        <v>70</v>
      </c>
      <c r="N16" s="338"/>
      <c r="O16" s="338"/>
      <c r="P16" s="338"/>
      <c r="Q16" s="338"/>
      <c r="R16" s="338"/>
      <c r="S16" s="338"/>
      <c r="T16" s="338"/>
    </row>
    <row r="17" spans="1:21" ht="18" customHeight="1" x14ac:dyDescent="0.25">
      <c r="A17" s="406"/>
      <c r="B17" s="34">
        <v>1.2</v>
      </c>
      <c r="C17" s="34">
        <v>12</v>
      </c>
      <c r="D17" s="24" t="s">
        <v>91</v>
      </c>
      <c r="E17" s="73">
        <v>6.3</v>
      </c>
      <c r="F17" s="55"/>
      <c r="G17" s="80">
        <f t="shared" si="0"/>
        <v>4.7249999999999996</v>
      </c>
      <c r="H17" s="44">
        <f t="shared" si="1"/>
        <v>0</v>
      </c>
      <c r="I17" s="122">
        <f t="shared" si="2"/>
        <v>0</v>
      </c>
      <c r="J17" s="17"/>
      <c r="K17" s="17"/>
      <c r="L17" s="17"/>
      <c r="M17" s="7" t="s">
        <v>71</v>
      </c>
      <c r="N17" s="403"/>
      <c r="O17" s="389"/>
      <c r="P17" s="389"/>
      <c r="Q17" s="389"/>
      <c r="R17" s="389"/>
      <c r="S17" s="389"/>
      <c r="T17" s="389"/>
    </row>
    <row r="18" spans="1:21" ht="18" customHeight="1" x14ac:dyDescent="0.25">
      <c r="A18" s="406"/>
      <c r="B18" s="34">
        <v>1.5</v>
      </c>
      <c r="C18" s="34">
        <v>12</v>
      </c>
      <c r="D18" s="24" t="s">
        <v>92</v>
      </c>
      <c r="E18" s="73">
        <v>6.7</v>
      </c>
      <c r="F18" s="55"/>
      <c r="G18" s="80">
        <f t="shared" si="0"/>
        <v>5.0250000000000004</v>
      </c>
      <c r="H18" s="44">
        <f t="shared" si="1"/>
        <v>0</v>
      </c>
      <c r="I18" s="122">
        <f t="shared" si="2"/>
        <v>0</v>
      </c>
      <c r="J18" s="17"/>
      <c r="K18" s="17"/>
      <c r="L18" s="17"/>
      <c r="M18" s="21" t="s">
        <v>79</v>
      </c>
      <c r="N18" s="349"/>
      <c r="O18" s="349"/>
      <c r="P18" s="349"/>
      <c r="Q18" s="349"/>
      <c r="R18" s="349"/>
      <c r="S18" s="349"/>
      <c r="T18" s="349"/>
    </row>
    <row r="19" spans="1:21" ht="15.75" customHeight="1" x14ac:dyDescent="0.25">
      <c r="A19" s="406"/>
      <c r="B19" s="34">
        <v>1.8</v>
      </c>
      <c r="C19" s="34">
        <v>12</v>
      </c>
      <c r="D19" s="24" t="s">
        <v>93</v>
      </c>
      <c r="E19" s="73">
        <v>7</v>
      </c>
      <c r="F19" s="55"/>
      <c r="G19" s="80">
        <f t="shared" si="0"/>
        <v>5.25</v>
      </c>
      <c r="H19" s="44">
        <f t="shared" si="1"/>
        <v>0</v>
      </c>
      <c r="I19" s="122">
        <f t="shared" si="2"/>
        <v>0</v>
      </c>
      <c r="J19" s="17"/>
      <c r="K19" s="17"/>
      <c r="L19" s="17"/>
      <c r="M19" s="21"/>
      <c r="N19" s="198"/>
      <c r="O19" s="198"/>
      <c r="P19" s="198"/>
      <c r="Q19" s="198"/>
      <c r="R19" s="198"/>
      <c r="S19" s="198"/>
      <c r="T19" s="198"/>
    </row>
    <row r="20" spans="1:21" s="63" customFormat="1" ht="15.75" customHeight="1" x14ac:dyDescent="0.25">
      <c r="A20" s="406"/>
      <c r="B20" s="34">
        <v>2.1</v>
      </c>
      <c r="C20" s="34">
        <v>12</v>
      </c>
      <c r="D20" s="24" t="s">
        <v>94</v>
      </c>
      <c r="E20" s="73">
        <v>7.3</v>
      </c>
      <c r="F20" s="55"/>
      <c r="G20" s="80">
        <f t="shared" si="0"/>
        <v>5.4749999999999996</v>
      </c>
      <c r="H20" s="44">
        <f t="shared" si="1"/>
        <v>0</v>
      </c>
      <c r="I20" s="122">
        <f t="shared" si="2"/>
        <v>0</v>
      </c>
      <c r="J20" s="17"/>
      <c r="K20" s="17"/>
      <c r="L20" s="17"/>
      <c r="M20" s="21"/>
      <c r="N20" s="209"/>
      <c r="O20" s="209"/>
      <c r="P20" s="209"/>
      <c r="Q20" s="209"/>
      <c r="R20" s="209"/>
      <c r="S20" s="209"/>
      <c r="T20" s="209"/>
      <c r="U20" s="132"/>
    </row>
    <row r="21" spans="1:21" s="63" customFormat="1" ht="15.75" customHeight="1" x14ac:dyDescent="0.25">
      <c r="A21" s="406"/>
      <c r="B21" s="34">
        <v>2.4</v>
      </c>
      <c r="C21" s="34">
        <v>12</v>
      </c>
      <c r="D21" s="24" t="s">
        <v>95</v>
      </c>
      <c r="E21" s="73">
        <v>7.7</v>
      </c>
      <c r="F21" s="55"/>
      <c r="G21" s="80">
        <f t="shared" si="0"/>
        <v>5.7750000000000004</v>
      </c>
      <c r="H21" s="44">
        <f t="shared" si="1"/>
        <v>0</v>
      </c>
      <c r="I21" s="122">
        <f t="shared" si="2"/>
        <v>0</v>
      </c>
      <c r="J21" s="47"/>
      <c r="K21" s="17"/>
      <c r="L21" s="17"/>
      <c r="M21" s="340" t="s">
        <v>146</v>
      </c>
      <c r="N21" s="341"/>
      <c r="O21" s="341"/>
      <c r="P21" s="341"/>
      <c r="Q21" s="341"/>
      <c r="R21" s="341"/>
      <c r="S21" s="341"/>
      <c r="T21" s="342"/>
      <c r="U21" s="132"/>
    </row>
    <row r="22" spans="1:21" s="63" customFormat="1" ht="17" customHeight="1" x14ac:dyDescent="0.15">
      <c r="A22" s="406"/>
      <c r="B22" s="34">
        <v>2.7</v>
      </c>
      <c r="C22" s="34">
        <v>6</v>
      </c>
      <c r="D22" s="24" t="s">
        <v>96</v>
      </c>
      <c r="E22" s="73">
        <v>8</v>
      </c>
      <c r="F22" s="55"/>
      <c r="G22" s="80">
        <f t="shared" si="0"/>
        <v>6</v>
      </c>
      <c r="H22" s="44">
        <f t="shared" si="1"/>
        <v>0</v>
      </c>
      <c r="I22" s="122">
        <f t="shared" si="2"/>
        <v>0</v>
      </c>
      <c r="J22" s="60"/>
      <c r="K22" s="19"/>
      <c r="L22" s="19"/>
      <c r="M22" s="343"/>
      <c r="N22" s="344"/>
      <c r="O22" s="344"/>
      <c r="P22" s="344"/>
      <c r="Q22" s="344"/>
      <c r="R22" s="344"/>
      <c r="S22" s="344"/>
      <c r="T22" s="345"/>
    </row>
    <row r="23" spans="1:21" s="63" customFormat="1" ht="17" customHeight="1" x14ac:dyDescent="0.15">
      <c r="A23" s="406"/>
      <c r="B23" s="34">
        <v>3.1</v>
      </c>
      <c r="C23" s="34">
        <v>6</v>
      </c>
      <c r="D23" s="24" t="s">
        <v>97</v>
      </c>
      <c r="E23" s="73">
        <v>8.3000000000000007</v>
      </c>
      <c r="F23" s="55"/>
      <c r="G23" s="80">
        <f t="shared" si="0"/>
        <v>6.2249999999999996</v>
      </c>
      <c r="H23" s="44">
        <f t="shared" si="1"/>
        <v>0</v>
      </c>
      <c r="I23" s="122">
        <f t="shared" si="2"/>
        <v>0</v>
      </c>
      <c r="J23" s="60"/>
      <c r="K23" s="61"/>
      <c r="L23" s="64"/>
      <c r="M23" s="335" t="str">
        <f>B12</f>
        <v>Length  m</v>
      </c>
      <c r="N23" s="335" t="str">
        <f t="shared" ref="N23:T23" si="3">C12</f>
        <v>Nb cords / Box</v>
      </c>
      <c r="O23" s="335" t="str">
        <f t="shared" si="3"/>
        <v>P/N</v>
      </c>
      <c r="P23" s="335" t="str">
        <f t="shared" si="3"/>
        <v>Public Price Euros / Unity</v>
      </c>
      <c r="Q23" s="335" t="str">
        <f t="shared" si="3"/>
        <v>Nb PatchBox</v>
      </c>
      <c r="R23" s="335" t="str">
        <f t="shared" si="3"/>
        <v>Prices / Unity</v>
      </c>
      <c r="S23" s="335" t="str">
        <f t="shared" si="3"/>
        <v>Nb patch cords</v>
      </c>
      <c r="T23" s="335" t="str">
        <f t="shared" si="3"/>
        <v>Total line Euros</v>
      </c>
    </row>
    <row r="24" spans="1:21" s="63" customFormat="1" ht="17" customHeight="1" x14ac:dyDescent="0.15">
      <c r="A24" s="406"/>
      <c r="B24" s="34">
        <v>4</v>
      </c>
      <c r="C24" s="34">
        <v>6</v>
      </c>
      <c r="D24" s="24" t="s">
        <v>98</v>
      </c>
      <c r="E24" s="73">
        <v>9.3000000000000007</v>
      </c>
      <c r="F24" s="55"/>
      <c r="G24" s="80">
        <f t="shared" si="0"/>
        <v>6.9749999999999996</v>
      </c>
      <c r="H24" s="44">
        <f t="shared" si="1"/>
        <v>0</v>
      </c>
      <c r="I24" s="122">
        <f t="shared" si="2"/>
        <v>0</v>
      </c>
      <c r="J24" s="60"/>
      <c r="M24" s="336"/>
      <c r="N24" s="336"/>
      <c r="O24" s="336"/>
      <c r="P24" s="336"/>
      <c r="Q24" s="336"/>
      <c r="R24" s="336"/>
      <c r="S24" s="336"/>
      <c r="T24" s="336"/>
    </row>
    <row r="25" spans="1:21" s="63" customFormat="1" ht="16.5" customHeight="1" thickBot="1" x14ac:dyDescent="0.2">
      <c r="A25" s="407"/>
      <c r="B25" s="35">
        <v>4.9000000000000004</v>
      </c>
      <c r="C25" s="35">
        <v>6</v>
      </c>
      <c r="D25" s="26" t="s">
        <v>99</v>
      </c>
      <c r="E25" s="74">
        <v>10.3</v>
      </c>
      <c r="F25" s="56"/>
      <c r="G25" s="85">
        <f t="shared" si="0"/>
        <v>7.7249999999999996</v>
      </c>
      <c r="H25" s="45">
        <f t="shared" si="1"/>
        <v>0</v>
      </c>
      <c r="I25" s="123">
        <f t="shared" si="2"/>
        <v>0</v>
      </c>
      <c r="J25" s="60"/>
      <c r="M25" s="337"/>
      <c r="N25" s="337"/>
      <c r="O25" s="337"/>
      <c r="P25" s="337"/>
      <c r="Q25" s="337"/>
      <c r="R25" s="337"/>
      <c r="S25" s="337"/>
      <c r="T25" s="350"/>
    </row>
    <row r="26" spans="1:21" s="63" customFormat="1" ht="17" customHeight="1" x14ac:dyDescent="0.15">
      <c r="A26" s="408" t="s">
        <v>224</v>
      </c>
      <c r="B26" s="42">
        <v>0.6</v>
      </c>
      <c r="C26" s="42">
        <v>12</v>
      </c>
      <c r="D26" s="102" t="s">
        <v>100</v>
      </c>
      <c r="E26" s="71">
        <v>7.9</v>
      </c>
      <c r="F26" s="54"/>
      <c r="G26" s="84">
        <f t="shared" si="0"/>
        <v>5.9249999999999998</v>
      </c>
      <c r="H26" s="46">
        <f t="shared" si="1"/>
        <v>0</v>
      </c>
      <c r="I26" s="124">
        <f t="shared" si="2"/>
        <v>0</v>
      </c>
      <c r="J26" s="60"/>
      <c r="K26" s="66"/>
      <c r="L26" s="411" t="s">
        <v>202</v>
      </c>
      <c r="M26" s="33">
        <v>0.6</v>
      </c>
      <c r="N26" s="33">
        <v>240</v>
      </c>
      <c r="O26" s="89" t="s">
        <v>6</v>
      </c>
      <c r="P26" s="72">
        <v>3</v>
      </c>
      <c r="Q26" s="50"/>
      <c r="R26" s="90">
        <f t="shared" ref="R26:R37" si="4">INT(P26*(1-$F$76)*1000+0.5)/1000</f>
        <v>2.25</v>
      </c>
      <c r="S26" s="43">
        <f>Q26*N26</f>
        <v>0</v>
      </c>
      <c r="T26" s="125">
        <f>S26*R26</f>
        <v>0</v>
      </c>
    </row>
    <row r="27" spans="1:21" s="63" customFormat="1" ht="17" customHeight="1" x14ac:dyDescent="0.15">
      <c r="A27" s="409"/>
      <c r="B27" s="34">
        <v>0.9</v>
      </c>
      <c r="C27" s="34">
        <v>12</v>
      </c>
      <c r="D27" s="24" t="s">
        <v>101</v>
      </c>
      <c r="E27" s="73">
        <v>8.3000000000000007</v>
      </c>
      <c r="F27" s="55"/>
      <c r="G27" s="80">
        <f t="shared" si="0"/>
        <v>6.2249999999999996</v>
      </c>
      <c r="H27" s="44">
        <f t="shared" si="1"/>
        <v>0</v>
      </c>
      <c r="I27" s="122">
        <f t="shared" si="2"/>
        <v>0</v>
      </c>
      <c r="J27" s="60"/>
      <c r="K27" s="66"/>
      <c r="L27" s="412"/>
      <c r="M27" s="34">
        <v>1.2</v>
      </c>
      <c r="N27" s="34">
        <v>204</v>
      </c>
      <c r="O27" s="91" t="s">
        <v>0</v>
      </c>
      <c r="P27" s="73">
        <v>3.6</v>
      </c>
      <c r="Q27" s="51"/>
      <c r="R27" s="92">
        <f t="shared" si="4"/>
        <v>2.7</v>
      </c>
      <c r="S27" s="44">
        <f t="shared" ref="S27:S37" si="5">Q27*N27</f>
        <v>0</v>
      </c>
      <c r="T27" s="126">
        <f t="shared" ref="T27:T37" si="6">S27*R27</f>
        <v>0</v>
      </c>
    </row>
    <row r="28" spans="1:21" s="63" customFormat="1" ht="17" customHeight="1" x14ac:dyDescent="0.15">
      <c r="A28" s="409"/>
      <c r="B28" s="34">
        <v>1.2</v>
      </c>
      <c r="C28" s="34">
        <v>12</v>
      </c>
      <c r="D28" s="24" t="s">
        <v>102</v>
      </c>
      <c r="E28" s="73">
        <v>8.6999999999999993</v>
      </c>
      <c r="F28" s="55"/>
      <c r="G28" s="80">
        <f t="shared" si="0"/>
        <v>6.5250000000000004</v>
      </c>
      <c r="H28" s="44">
        <f t="shared" si="1"/>
        <v>0</v>
      </c>
      <c r="I28" s="122">
        <f t="shared" si="2"/>
        <v>0</v>
      </c>
      <c r="J28" s="60"/>
      <c r="K28" s="66"/>
      <c r="L28" s="412"/>
      <c r="M28" s="34">
        <v>1.5</v>
      </c>
      <c r="N28" s="34">
        <v>144</v>
      </c>
      <c r="O28" s="91" t="s">
        <v>2</v>
      </c>
      <c r="P28" s="73">
        <v>3.8</v>
      </c>
      <c r="Q28" s="51"/>
      <c r="R28" s="92">
        <f t="shared" si="4"/>
        <v>2.85</v>
      </c>
      <c r="S28" s="44">
        <f t="shared" si="5"/>
        <v>0</v>
      </c>
      <c r="T28" s="126">
        <f t="shared" si="6"/>
        <v>0</v>
      </c>
    </row>
    <row r="29" spans="1:21" s="63" customFormat="1" ht="17" customHeight="1" x14ac:dyDescent="0.15">
      <c r="A29" s="409"/>
      <c r="B29" s="34">
        <v>1.5</v>
      </c>
      <c r="C29" s="34">
        <v>12</v>
      </c>
      <c r="D29" s="24" t="s">
        <v>103</v>
      </c>
      <c r="E29" s="73">
        <v>9.1999999999999993</v>
      </c>
      <c r="F29" s="55"/>
      <c r="G29" s="80">
        <f t="shared" si="0"/>
        <v>6.9</v>
      </c>
      <c r="H29" s="44">
        <f t="shared" si="1"/>
        <v>0</v>
      </c>
      <c r="I29" s="122">
        <f t="shared" si="2"/>
        <v>0</v>
      </c>
      <c r="J29" s="60"/>
      <c r="K29" s="66"/>
      <c r="L29" s="412"/>
      <c r="M29" s="34">
        <v>2.1</v>
      </c>
      <c r="N29" s="34">
        <v>120</v>
      </c>
      <c r="O29" s="91" t="s">
        <v>4</v>
      </c>
      <c r="P29" s="73">
        <v>4.2</v>
      </c>
      <c r="Q29" s="51"/>
      <c r="R29" s="92">
        <f t="shared" si="4"/>
        <v>3.15</v>
      </c>
      <c r="S29" s="44">
        <f t="shared" si="5"/>
        <v>0</v>
      </c>
      <c r="T29" s="126">
        <f t="shared" si="6"/>
        <v>0</v>
      </c>
    </row>
    <row r="30" spans="1:21" s="63" customFormat="1" ht="17" customHeight="1" x14ac:dyDescent="0.15">
      <c r="A30" s="409"/>
      <c r="B30" s="34">
        <v>1.8</v>
      </c>
      <c r="C30" s="34">
        <v>12</v>
      </c>
      <c r="D30" s="24" t="s">
        <v>104</v>
      </c>
      <c r="E30" s="73">
        <v>9.6</v>
      </c>
      <c r="F30" s="55"/>
      <c r="G30" s="80">
        <f t="shared" si="0"/>
        <v>7.2</v>
      </c>
      <c r="H30" s="44">
        <f t="shared" si="1"/>
        <v>0</v>
      </c>
      <c r="I30" s="122">
        <f t="shared" si="2"/>
        <v>0</v>
      </c>
      <c r="J30" s="60"/>
      <c r="K30" s="66"/>
      <c r="L30" s="412"/>
      <c r="M30" s="34">
        <v>3.1</v>
      </c>
      <c r="N30" s="34">
        <v>96</v>
      </c>
      <c r="O30" s="91" t="s">
        <v>5</v>
      </c>
      <c r="P30" s="73">
        <v>4.8</v>
      </c>
      <c r="Q30" s="51"/>
      <c r="R30" s="92">
        <f t="shared" si="4"/>
        <v>3.6</v>
      </c>
      <c r="S30" s="44">
        <f t="shared" si="5"/>
        <v>0</v>
      </c>
      <c r="T30" s="126">
        <f t="shared" si="6"/>
        <v>0</v>
      </c>
    </row>
    <row r="31" spans="1:21" s="63" customFormat="1" ht="17" customHeight="1" thickBot="1" x14ac:dyDescent="0.2">
      <c r="A31" s="409"/>
      <c r="B31" s="34">
        <v>2.1</v>
      </c>
      <c r="C31" s="34">
        <v>12</v>
      </c>
      <c r="D31" s="24" t="s">
        <v>105</v>
      </c>
      <c r="E31" s="73">
        <v>10</v>
      </c>
      <c r="F31" s="55"/>
      <c r="G31" s="80">
        <f t="shared" si="0"/>
        <v>7.5</v>
      </c>
      <c r="H31" s="44">
        <f t="shared" si="1"/>
        <v>0</v>
      </c>
      <c r="I31" s="122">
        <f t="shared" si="2"/>
        <v>0</v>
      </c>
      <c r="J31" s="60"/>
      <c r="K31" s="66"/>
      <c r="L31" s="413"/>
      <c r="M31" s="35">
        <v>4.9000000000000004</v>
      </c>
      <c r="N31" s="35">
        <v>60</v>
      </c>
      <c r="O31" s="93" t="s">
        <v>7</v>
      </c>
      <c r="P31" s="74">
        <v>6</v>
      </c>
      <c r="Q31" s="52"/>
      <c r="R31" s="94">
        <f t="shared" si="4"/>
        <v>4.5</v>
      </c>
      <c r="S31" s="45">
        <f t="shared" si="5"/>
        <v>0</v>
      </c>
      <c r="T31" s="127">
        <f t="shared" si="6"/>
        <v>0</v>
      </c>
    </row>
    <row r="32" spans="1:21" s="63" customFormat="1" ht="17" customHeight="1" x14ac:dyDescent="0.15">
      <c r="A32" s="409"/>
      <c r="B32" s="34">
        <v>2.4</v>
      </c>
      <c r="C32" s="34">
        <v>12</v>
      </c>
      <c r="D32" s="24" t="s">
        <v>106</v>
      </c>
      <c r="E32" s="73">
        <v>10.5</v>
      </c>
      <c r="F32" s="55"/>
      <c r="G32" s="80">
        <f t="shared" si="0"/>
        <v>7.875</v>
      </c>
      <c r="H32" s="44">
        <f t="shared" si="1"/>
        <v>0</v>
      </c>
      <c r="I32" s="122">
        <f t="shared" si="2"/>
        <v>0</v>
      </c>
      <c r="J32" s="60"/>
      <c r="K32" s="66"/>
      <c r="L32" s="411" t="s">
        <v>203</v>
      </c>
      <c r="M32" s="42">
        <v>0.6</v>
      </c>
      <c r="N32" s="42">
        <v>240</v>
      </c>
      <c r="O32" s="95" t="s">
        <v>8</v>
      </c>
      <c r="P32" s="71">
        <v>4</v>
      </c>
      <c r="Q32" s="53"/>
      <c r="R32" s="96">
        <f t="shared" si="4"/>
        <v>3</v>
      </c>
      <c r="S32" s="46">
        <f t="shared" si="5"/>
        <v>0</v>
      </c>
      <c r="T32" s="125">
        <f t="shared" si="6"/>
        <v>0</v>
      </c>
    </row>
    <row r="33" spans="1:22" s="63" customFormat="1" ht="17" customHeight="1" x14ac:dyDescent="0.15">
      <c r="A33" s="409"/>
      <c r="B33" s="34">
        <v>2.7</v>
      </c>
      <c r="C33" s="34">
        <v>6</v>
      </c>
      <c r="D33" s="24" t="s">
        <v>107</v>
      </c>
      <c r="E33" s="73">
        <v>11</v>
      </c>
      <c r="F33" s="55"/>
      <c r="G33" s="80">
        <f t="shared" si="0"/>
        <v>8.25</v>
      </c>
      <c r="H33" s="44">
        <f t="shared" si="1"/>
        <v>0</v>
      </c>
      <c r="I33" s="122">
        <f t="shared" si="2"/>
        <v>0</v>
      </c>
      <c r="J33" s="60"/>
      <c r="K33" s="66"/>
      <c r="L33" s="412"/>
      <c r="M33" s="34">
        <v>1.2</v>
      </c>
      <c r="N33" s="34">
        <v>204</v>
      </c>
      <c r="O33" s="91" t="s">
        <v>1</v>
      </c>
      <c r="P33" s="73">
        <v>4.5999999999999996</v>
      </c>
      <c r="Q33" s="51"/>
      <c r="R33" s="92">
        <f t="shared" si="4"/>
        <v>3.45</v>
      </c>
      <c r="S33" s="44">
        <f t="shared" si="5"/>
        <v>0</v>
      </c>
      <c r="T33" s="126">
        <f t="shared" si="6"/>
        <v>0</v>
      </c>
    </row>
    <row r="34" spans="1:22" s="63" customFormat="1" ht="17" customHeight="1" x14ac:dyDescent="0.15">
      <c r="A34" s="409"/>
      <c r="B34" s="34">
        <v>3.1</v>
      </c>
      <c r="C34" s="34">
        <v>6</v>
      </c>
      <c r="D34" s="24" t="s">
        <v>108</v>
      </c>
      <c r="E34" s="73">
        <v>11.4</v>
      </c>
      <c r="F34" s="55"/>
      <c r="G34" s="80">
        <f t="shared" si="0"/>
        <v>8.5500000000000007</v>
      </c>
      <c r="H34" s="44">
        <f t="shared" si="1"/>
        <v>0</v>
      </c>
      <c r="I34" s="122">
        <f t="shared" si="2"/>
        <v>0</v>
      </c>
      <c r="J34" s="60"/>
      <c r="K34" s="66"/>
      <c r="L34" s="412"/>
      <c r="M34" s="34">
        <v>1.5</v>
      </c>
      <c r="N34" s="34">
        <v>144</v>
      </c>
      <c r="O34" s="91" t="s">
        <v>3</v>
      </c>
      <c r="P34" s="73">
        <v>4.9000000000000004</v>
      </c>
      <c r="Q34" s="51"/>
      <c r="R34" s="92">
        <f t="shared" si="4"/>
        <v>3.6749999999999998</v>
      </c>
      <c r="S34" s="44">
        <f t="shared" si="5"/>
        <v>0</v>
      </c>
      <c r="T34" s="126">
        <f t="shared" si="6"/>
        <v>0</v>
      </c>
    </row>
    <row r="35" spans="1:22" s="63" customFormat="1" ht="17" customHeight="1" x14ac:dyDescent="0.15">
      <c r="A35" s="409"/>
      <c r="B35" s="34">
        <v>4</v>
      </c>
      <c r="C35" s="34">
        <v>6</v>
      </c>
      <c r="D35" s="24" t="s">
        <v>109</v>
      </c>
      <c r="E35" s="73">
        <v>12.7</v>
      </c>
      <c r="F35" s="55"/>
      <c r="G35" s="80">
        <f t="shared" si="0"/>
        <v>9.5250000000000004</v>
      </c>
      <c r="H35" s="44">
        <f t="shared" si="1"/>
        <v>0</v>
      </c>
      <c r="I35" s="122">
        <f t="shared" si="2"/>
        <v>0</v>
      </c>
      <c r="J35" s="60"/>
      <c r="K35" s="66"/>
      <c r="L35" s="412"/>
      <c r="M35" s="34">
        <v>2.1</v>
      </c>
      <c r="N35" s="34">
        <v>120</v>
      </c>
      <c r="O35" s="91" t="s">
        <v>9</v>
      </c>
      <c r="P35" s="73">
        <v>5.4</v>
      </c>
      <c r="Q35" s="51"/>
      <c r="R35" s="92">
        <f t="shared" si="4"/>
        <v>4.05</v>
      </c>
      <c r="S35" s="44">
        <f t="shared" si="5"/>
        <v>0</v>
      </c>
      <c r="T35" s="126">
        <f t="shared" si="6"/>
        <v>0</v>
      </c>
    </row>
    <row r="36" spans="1:22" s="63" customFormat="1" ht="17" customHeight="1" thickBot="1" x14ac:dyDescent="0.2">
      <c r="A36" s="410"/>
      <c r="B36" s="35">
        <v>4.9000000000000004</v>
      </c>
      <c r="C36" s="35">
        <v>6</v>
      </c>
      <c r="D36" s="26" t="s">
        <v>110</v>
      </c>
      <c r="E36" s="74">
        <v>14.1</v>
      </c>
      <c r="F36" s="56"/>
      <c r="G36" s="85">
        <f t="shared" si="0"/>
        <v>10.574999999999999</v>
      </c>
      <c r="H36" s="45">
        <f t="shared" si="1"/>
        <v>0</v>
      </c>
      <c r="I36" s="123">
        <f t="shared" si="2"/>
        <v>0</v>
      </c>
      <c r="J36" s="60"/>
      <c r="K36" s="66"/>
      <c r="L36" s="412"/>
      <c r="M36" s="34">
        <v>3.1</v>
      </c>
      <c r="N36" s="34">
        <v>96</v>
      </c>
      <c r="O36" s="91" t="s">
        <v>10</v>
      </c>
      <c r="P36" s="73">
        <v>6.1</v>
      </c>
      <c r="Q36" s="51"/>
      <c r="R36" s="92">
        <f t="shared" si="4"/>
        <v>4.5750000000000002</v>
      </c>
      <c r="S36" s="44">
        <f t="shared" si="5"/>
        <v>0</v>
      </c>
      <c r="T36" s="126">
        <f t="shared" si="6"/>
        <v>0</v>
      </c>
      <c r="U36" s="65"/>
    </row>
    <row r="37" spans="1:22" s="63" customFormat="1" ht="17" customHeight="1" thickBot="1" x14ac:dyDescent="0.2">
      <c r="A37" s="154"/>
      <c r="B37" s="138"/>
      <c r="C37" s="138"/>
      <c r="D37" s="32"/>
      <c r="E37" s="136"/>
      <c r="F37" s="137"/>
      <c r="G37" s="97"/>
      <c r="H37" s="137"/>
      <c r="I37" s="139"/>
      <c r="J37" s="60"/>
      <c r="K37" s="66"/>
      <c r="L37" s="413"/>
      <c r="M37" s="35">
        <v>4.9000000000000004</v>
      </c>
      <c r="N37" s="35">
        <v>60</v>
      </c>
      <c r="O37" s="93" t="s">
        <v>11</v>
      </c>
      <c r="P37" s="74">
        <v>7.6</v>
      </c>
      <c r="Q37" s="52"/>
      <c r="R37" s="94">
        <f t="shared" si="4"/>
        <v>5.7</v>
      </c>
      <c r="S37" s="45">
        <f t="shared" si="5"/>
        <v>0</v>
      </c>
      <c r="T37" s="127">
        <f t="shared" si="6"/>
        <v>0</v>
      </c>
      <c r="U37" s="65"/>
    </row>
    <row r="38" spans="1:22" s="63" customFormat="1" ht="24.75" customHeight="1" thickBot="1" x14ac:dyDescent="0.2">
      <c r="A38" s="201"/>
      <c r="B38" s="162"/>
      <c r="C38" s="419" t="s">
        <v>135</v>
      </c>
      <c r="D38" s="420"/>
      <c r="E38" s="420"/>
      <c r="F38" s="420"/>
      <c r="G38" s="420"/>
      <c r="H38" s="420"/>
      <c r="I38" s="421"/>
      <c r="J38" s="60"/>
      <c r="K38" s="66"/>
      <c r="U38" s="65"/>
    </row>
    <row r="39" spans="1:22" s="63" customFormat="1" ht="17" customHeight="1" x14ac:dyDescent="0.15">
      <c r="A39" s="408" t="s">
        <v>206</v>
      </c>
      <c r="B39" s="33">
        <v>0.6</v>
      </c>
      <c r="C39" s="33">
        <v>12</v>
      </c>
      <c r="D39" s="23" t="s">
        <v>112</v>
      </c>
      <c r="E39" s="72">
        <v>5</v>
      </c>
      <c r="F39" s="57"/>
      <c r="G39" s="88">
        <f>INT(E39*(1-$F$76)*1000+0.5)/1000</f>
        <v>3.75</v>
      </c>
      <c r="H39" s="43">
        <f>F39*C39</f>
        <v>0</v>
      </c>
      <c r="I39" s="121">
        <f>H39*G39</f>
        <v>0</v>
      </c>
      <c r="J39" s="60"/>
      <c r="K39" s="66"/>
      <c r="L39" s="119"/>
      <c r="M39" s="428" t="s">
        <v>139</v>
      </c>
      <c r="N39" s="398"/>
      <c r="O39" s="398"/>
      <c r="P39" s="398"/>
      <c r="Q39" s="398"/>
      <c r="R39" s="398"/>
      <c r="S39" s="398"/>
      <c r="T39" s="399"/>
      <c r="U39" s="68"/>
      <c r="V39" s="65"/>
    </row>
    <row r="40" spans="1:22" s="63" customFormat="1" ht="17" customHeight="1" x14ac:dyDescent="0.15">
      <c r="A40" s="409"/>
      <c r="B40" s="34">
        <v>1.2</v>
      </c>
      <c r="C40" s="34">
        <v>12</v>
      </c>
      <c r="D40" s="24" t="s">
        <v>113</v>
      </c>
      <c r="E40" s="73">
        <v>5.6</v>
      </c>
      <c r="F40" s="55"/>
      <c r="G40" s="80">
        <f>INT(E40*(1-$F$76)*1000+0.5)/1000</f>
        <v>4.2</v>
      </c>
      <c r="H40" s="44">
        <f t="shared" ref="H40:H50" si="7">F40*C40</f>
        <v>0</v>
      </c>
      <c r="I40" s="122">
        <f t="shared" ref="I40:I50" si="8">H40*G40</f>
        <v>0</v>
      </c>
      <c r="J40" s="60"/>
      <c r="K40" s="66"/>
      <c r="M40" s="471" t="s">
        <v>42</v>
      </c>
      <c r="N40" s="472"/>
      <c r="O40" s="335" t="s">
        <v>80</v>
      </c>
      <c r="P40" s="346" t="s">
        <v>74</v>
      </c>
      <c r="Q40" s="335" t="s">
        <v>81</v>
      </c>
      <c r="R40" s="335" t="s">
        <v>76</v>
      </c>
      <c r="S40" s="335" t="s">
        <v>82</v>
      </c>
      <c r="T40" s="346" t="s">
        <v>83</v>
      </c>
      <c r="U40" s="68"/>
      <c r="V40" s="65"/>
    </row>
    <row r="41" spans="1:22" s="63" customFormat="1" ht="17" customHeight="1" x14ac:dyDescent="0.15">
      <c r="A41" s="409"/>
      <c r="B41" s="34">
        <v>1.5</v>
      </c>
      <c r="C41" s="34">
        <v>12</v>
      </c>
      <c r="D41" s="24" t="s">
        <v>114</v>
      </c>
      <c r="E41" s="73">
        <v>5.9</v>
      </c>
      <c r="F41" s="55"/>
      <c r="G41" s="80">
        <f t="shared" ref="G41:G50" si="9">INT(E41*(1-$F$76)*1000+0.5)/1000</f>
        <v>4.4249999999999998</v>
      </c>
      <c r="H41" s="44">
        <f t="shared" si="7"/>
        <v>0</v>
      </c>
      <c r="I41" s="122">
        <f t="shared" si="8"/>
        <v>0</v>
      </c>
      <c r="J41" s="60"/>
      <c r="K41" s="64"/>
      <c r="L41" s="155"/>
      <c r="M41" s="473"/>
      <c r="N41" s="399"/>
      <c r="O41" s="393"/>
      <c r="P41" s="347"/>
      <c r="Q41" s="393"/>
      <c r="R41" s="336"/>
      <c r="S41" s="393"/>
      <c r="T41" s="347"/>
      <c r="U41" s="68"/>
      <c r="V41" s="65"/>
    </row>
    <row r="42" spans="1:22" s="63" customFormat="1" ht="17" customHeight="1" thickBot="1" x14ac:dyDescent="0.2">
      <c r="A42" s="409"/>
      <c r="B42" s="34">
        <v>2.1</v>
      </c>
      <c r="C42" s="34">
        <v>12</v>
      </c>
      <c r="D42" s="24" t="s">
        <v>115</v>
      </c>
      <c r="E42" s="73">
        <v>6.5</v>
      </c>
      <c r="F42" s="55"/>
      <c r="G42" s="80">
        <f t="shared" si="9"/>
        <v>4.875</v>
      </c>
      <c r="H42" s="44">
        <f t="shared" si="7"/>
        <v>0</v>
      </c>
      <c r="I42" s="122">
        <f t="shared" si="8"/>
        <v>0</v>
      </c>
      <c r="J42" s="60"/>
      <c r="K42" s="64"/>
      <c r="L42" s="155"/>
      <c r="M42" s="474"/>
      <c r="N42" s="475"/>
      <c r="O42" s="394"/>
      <c r="P42" s="362"/>
      <c r="Q42" s="394"/>
      <c r="R42" s="350"/>
      <c r="S42" s="394"/>
      <c r="T42" s="362"/>
      <c r="U42" s="68"/>
      <c r="V42" s="65"/>
    </row>
    <row r="43" spans="1:22" s="63" customFormat="1" ht="17" customHeight="1" x14ac:dyDescent="0.15">
      <c r="A43" s="409"/>
      <c r="B43" s="34">
        <v>3.1</v>
      </c>
      <c r="C43" s="34">
        <v>6</v>
      </c>
      <c r="D43" s="24" t="s">
        <v>116</v>
      </c>
      <c r="E43" s="73">
        <v>7.4</v>
      </c>
      <c r="F43" s="55"/>
      <c r="G43" s="80">
        <f t="shared" si="9"/>
        <v>5.55</v>
      </c>
      <c r="H43" s="44">
        <f t="shared" si="7"/>
        <v>0</v>
      </c>
      <c r="I43" s="122">
        <f t="shared" si="8"/>
        <v>0</v>
      </c>
      <c r="J43" s="60"/>
      <c r="K43" s="64"/>
      <c r="L43" s="450" t="s">
        <v>54</v>
      </c>
      <c r="M43" s="429" t="s">
        <v>12</v>
      </c>
      <c r="N43" s="430"/>
      <c r="O43" s="76">
        <v>50</v>
      </c>
      <c r="P43" s="71">
        <v>16</v>
      </c>
      <c r="Q43" s="54"/>
      <c r="R43" s="84">
        <f t="shared" ref="R43:R58" si="10">INT(P43*(1-$F$76)*1000+0.5)/1000</f>
        <v>12</v>
      </c>
      <c r="S43" s="46">
        <f>Q43*O43</f>
        <v>0</v>
      </c>
      <c r="T43" s="124">
        <f>Q43*R43</f>
        <v>0</v>
      </c>
      <c r="U43" s="68"/>
      <c r="V43" s="65"/>
    </row>
    <row r="44" spans="1:22" s="63" customFormat="1" ht="17" customHeight="1" thickBot="1" x14ac:dyDescent="0.2">
      <c r="A44" s="410"/>
      <c r="B44" s="35">
        <v>4.9000000000000004</v>
      </c>
      <c r="C44" s="35">
        <v>6</v>
      </c>
      <c r="D44" s="26" t="s">
        <v>117</v>
      </c>
      <c r="E44" s="74">
        <v>9.1999999999999993</v>
      </c>
      <c r="F44" s="56"/>
      <c r="G44" s="85">
        <f t="shared" si="9"/>
        <v>6.9</v>
      </c>
      <c r="H44" s="45">
        <f t="shared" si="7"/>
        <v>0</v>
      </c>
      <c r="I44" s="123">
        <f t="shared" si="8"/>
        <v>0</v>
      </c>
      <c r="J44" s="60"/>
      <c r="K44" s="64"/>
      <c r="L44" s="451"/>
      <c r="M44" s="431" t="s">
        <v>13</v>
      </c>
      <c r="N44" s="396"/>
      <c r="O44" s="76">
        <v>50</v>
      </c>
      <c r="P44" s="71">
        <v>16</v>
      </c>
      <c r="Q44" s="55"/>
      <c r="R44" s="80">
        <f t="shared" si="10"/>
        <v>12</v>
      </c>
      <c r="S44" s="44">
        <f t="shared" ref="S44:S58" si="11">Q44*O44</f>
        <v>0</v>
      </c>
      <c r="T44" s="122">
        <f t="shared" ref="T44:T58" si="12">Q44*R44</f>
        <v>0</v>
      </c>
      <c r="U44" s="68"/>
      <c r="V44" s="65"/>
    </row>
    <row r="45" spans="1:22" s="63" customFormat="1" ht="17" customHeight="1" x14ac:dyDescent="0.15">
      <c r="A45" s="408" t="s">
        <v>207</v>
      </c>
      <c r="B45" s="42">
        <v>0.6</v>
      </c>
      <c r="C45" s="42">
        <v>12</v>
      </c>
      <c r="D45" s="102" t="s">
        <v>118</v>
      </c>
      <c r="E45" s="71">
        <v>7</v>
      </c>
      <c r="F45" s="54"/>
      <c r="G45" s="84">
        <f t="shared" si="9"/>
        <v>5.25</v>
      </c>
      <c r="H45" s="46">
        <f t="shared" si="7"/>
        <v>0</v>
      </c>
      <c r="I45" s="124">
        <f t="shared" si="8"/>
        <v>0</v>
      </c>
      <c r="J45" s="97"/>
      <c r="K45" s="64"/>
      <c r="L45" s="451"/>
      <c r="M45" s="432" t="s">
        <v>14</v>
      </c>
      <c r="N45" s="396"/>
      <c r="O45" s="76">
        <v>50</v>
      </c>
      <c r="P45" s="71">
        <v>16</v>
      </c>
      <c r="Q45" s="55"/>
      <c r="R45" s="80">
        <f t="shared" si="10"/>
        <v>12</v>
      </c>
      <c r="S45" s="44">
        <f t="shared" si="11"/>
        <v>0</v>
      </c>
      <c r="T45" s="122">
        <f t="shared" si="12"/>
        <v>0</v>
      </c>
      <c r="U45" s="68"/>
      <c r="V45" s="65"/>
    </row>
    <row r="46" spans="1:22" s="63" customFormat="1" ht="17" customHeight="1" x14ac:dyDescent="0.15">
      <c r="A46" s="409"/>
      <c r="B46" s="34">
        <v>1.2</v>
      </c>
      <c r="C46" s="34">
        <v>12</v>
      </c>
      <c r="D46" s="24" t="s">
        <v>119</v>
      </c>
      <c r="E46" s="73">
        <v>7.8</v>
      </c>
      <c r="F46" s="55"/>
      <c r="G46" s="80">
        <f t="shared" si="9"/>
        <v>5.85</v>
      </c>
      <c r="H46" s="44">
        <f t="shared" si="7"/>
        <v>0</v>
      </c>
      <c r="I46" s="122">
        <f t="shared" si="8"/>
        <v>0</v>
      </c>
      <c r="J46" s="97"/>
      <c r="K46" s="64"/>
      <c r="L46" s="451"/>
      <c r="M46" s="401" t="s">
        <v>15</v>
      </c>
      <c r="N46" s="396"/>
      <c r="O46" s="76">
        <v>50</v>
      </c>
      <c r="P46" s="71">
        <v>16</v>
      </c>
      <c r="Q46" s="55"/>
      <c r="R46" s="80">
        <f t="shared" si="10"/>
        <v>12</v>
      </c>
      <c r="S46" s="44">
        <f t="shared" si="11"/>
        <v>0</v>
      </c>
      <c r="T46" s="122">
        <f t="shared" si="12"/>
        <v>0</v>
      </c>
      <c r="U46" s="68"/>
      <c r="V46" s="65"/>
    </row>
    <row r="47" spans="1:22" s="63" customFormat="1" ht="17" customHeight="1" x14ac:dyDescent="0.15">
      <c r="A47" s="409"/>
      <c r="B47" s="34">
        <v>1.5</v>
      </c>
      <c r="C47" s="34">
        <v>12</v>
      </c>
      <c r="D47" s="24" t="s">
        <v>120</v>
      </c>
      <c r="E47" s="73">
        <v>8.1999999999999993</v>
      </c>
      <c r="F47" s="55"/>
      <c r="G47" s="80">
        <f t="shared" si="9"/>
        <v>6.15</v>
      </c>
      <c r="H47" s="44">
        <f t="shared" si="7"/>
        <v>0</v>
      </c>
      <c r="I47" s="122">
        <f t="shared" si="8"/>
        <v>0</v>
      </c>
      <c r="J47" s="97"/>
      <c r="K47" s="64"/>
      <c r="L47" s="451"/>
      <c r="M47" s="404" t="s">
        <v>16</v>
      </c>
      <c r="N47" s="396"/>
      <c r="O47" s="76">
        <v>50</v>
      </c>
      <c r="P47" s="71">
        <v>16</v>
      </c>
      <c r="Q47" s="55"/>
      <c r="R47" s="80">
        <f t="shared" si="10"/>
        <v>12</v>
      </c>
      <c r="S47" s="44">
        <f t="shared" si="11"/>
        <v>0</v>
      </c>
      <c r="T47" s="122">
        <f t="shared" si="12"/>
        <v>0</v>
      </c>
      <c r="U47" s="68"/>
      <c r="V47" s="65"/>
    </row>
    <row r="48" spans="1:22" s="63" customFormat="1" ht="17" customHeight="1" x14ac:dyDescent="0.15">
      <c r="A48" s="409"/>
      <c r="B48" s="34">
        <v>2.1</v>
      </c>
      <c r="C48" s="34">
        <v>12</v>
      </c>
      <c r="D48" s="24" t="s">
        <v>121</v>
      </c>
      <c r="E48" s="73">
        <v>9</v>
      </c>
      <c r="F48" s="55"/>
      <c r="G48" s="80">
        <f t="shared" si="9"/>
        <v>6.75</v>
      </c>
      <c r="H48" s="44">
        <f t="shared" si="7"/>
        <v>0</v>
      </c>
      <c r="I48" s="122">
        <f t="shared" si="8"/>
        <v>0</v>
      </c>
      <c r="J48" s="97"/>
      <c r="K48" s="64"/>
      <c r="L48" s="451"/>
      <c r="M48" s="402" t="s">
        <v>17</v>
      </c>
      <c r="N48" s="396"/>
      <c r="O48" s="76">
        <v>50</v>
      </c>
      <c r="P48" s="71">
        <v>16</v>
      </c>
      <c r="Q48" s="55"/>
      <c r="R48" s="80">
        <f t="shared" si="10"/>
        <v>12</v>
      </c>
      <c r="S48" s="44">
        <f t="shared" si="11"/>
        <v>0</v>
      </c>
      <c r="T48" s="122">
        <f t="shared" si="12"/>
        <v>0</v>
      </c>
      <c r="U48" s="68"/>
      <c r="V48" s="65"/>
    </row>
    <row r="49" spans="1:22" s="63" customFormat="1" ht="17" customHeight="1" x14ac:dyDescent="0.15">
      <c r="A49" s="409"/>
      <c r="B49" s="34">
        <v>3.1</v>
      </c>
      <c r="C49" s="34">
        <v>6</v>
      </c>
      <c r="D49" s="24" t="s">
        <v>122</v>
      </c>
      <c r="E49" s="73">
        <v>10.199999999999999</v>
      </c>
      <c r="F49" s="55"/>
      <c r="G49" s="80">
        <f t="shared" si="9"/>
        <v>7.65</v>
      </c>
      <c r="H49" s="44">
        <f t="shared" si="7"/>
        <v>0</v>
      </c>
      <c r="I49" s="122">
        <f t="shared" si="8"/>
        <v>0</v>
      </c>
      <c r="J49" s="97"/>
      <c r="K49" s="64"/>
      <c r="L49" s="451"/>
      <c r="M49" s="502" t="s">
        <v>18</v>
      </c>
      <c r="N49" s="396"/>
      <c r="O49" s="76">
        <v>50</v>
      </c>
      <c r="P49" s="71">
        <v>16</v>
      </c>
      <c r="Q49" s="55"/>
      <c r="R49" s="80">
        <f t="shared" si="10"/>
        <v>12</v>
      </c>
      <c r="S49" s="44">
        <f t="shared" si="11"/>
        <v>0</v>
      </c>
      <c r="T49" s="122">
        <f t="shared" si="12"/>
        <v>0</v>
      </c>
      <c r="U49" s="68"/>
      <c r="V49" s="65"/>
    </row>
    <row r="50" spans="1:22" s="63" customFormat="1" ht="17" customHeight="1" thickBot="1" x14ac:dyDescent="0.2">
      <c r="A50" s="410"/>
      <c r="B50" s="35">
        <v>4.9000000000000004</v>
      </c>
      <c r="C50" s="35">
        <v>6</v>
      </c>
      <c r="D50" s="26" t="s">
        <v>123</v>
      </c>
      <c r="E50" s="74">
        <v>12.6</v>
      </c>
      <c r="F50" s="56"/>
      <c r="G50" s="85">
        <f t="shared" si="9"/>
        <v>9.4499999999999993</v>
      </c>
      <c r="H50" s="45">
        <f t="shared" si="7"/>
        <v>0</v>
      </c>
      <c r="I50" s="123">
        <f t="shared" si="8"/>
        <v>0</v>
      </c>
      <c r="J50" s="97"/>
      <c r="K50" s="64"/>
      <c r="L50" s="451"/>
      <c r="M50" s="503" t="s">
        <v>19</v>
      </c>
      <c r="N50" s="396"/>
      <c r="O50" s="76">
        <v>50</v>
      </c>
      <c r="P50" s="71">
        <v>16</v>
      </c>
      <c r="Q50" s="55"/>
      <c r="R50" s="80">
        <f t="shared" si="10"/>
        <v>12</v>
      </c>
      <c r="S50" s="44">
        <f t="shared" si="11"/>
        <v>0</v>
      </c>
      <c r="T50" s="122">
        <f t="shared" si="12"/>
        <v>0</v>
      </c>
      <c r="U50" s="68"/>
      <c r="V50" s="65"/>
    </row>
    <row r="51" spans="1:22" s="63" customFormat="1" ht="17" customHeight="1" x14ac:dyDescent="0.15">
      <c r="J51" s="97"/>
      <c r="K51" s="64"/>
      <c r="L51" s="451"/>
      <c r="M51" s="504" t="s">
        <v>20</v>
      </c>
      <c r="N51" s="396"/>
      <c r="O51" s="76">
        <v>50</v>
      </c>
      <c r="P51" s="71">
        <v>16</v>
      </c>
      <c r="Q51" s="55"/>
      <c r="R51" s="80">
        <f t="shared" si="10"/>
        <v>12</v>
      </c>
      <c r="S51" s="44">
        <f t="shared" si="11"/>
        <v>0</v>
      </c>
      <c r="T51" s="122">
        <f t="shared" si="12"/>
        <v>0</v>
      </c>
      <c r="U51" s="68"/>
      <c r="V51" s="65"/>
    </row>
    <row r="52" spans="1:22" s="63" customFormat="1" ht="17" customHeight="1" thickBot="1" x14ac:dyDescent="0.2">
      <c r="B52" s="109"/>
      <c r="C52" s="390" t="s">
        <v>136</v>
      </c>
      <c r="D52" s="391"/>
      <c r="E52" s="391"/>
      <c r="F52" s="391"/>
      <c r="G52" s="391"/>
      <c r="H52" s="391"/>
      <c r="I52" s="392"/>
      <c r="J52" s="97"/>
      <c r="K52" s="64"/>
      <c r="L52" s="451"/>
      <c r="M52" s="477" t="s">
        <v>21</v>
      </c>
      <c r="N52" s="396"/>
      <c r="O52" s="76">
        <v>50</v>
      </c>
      <c r="P52" s="71">
        <v>16</v>
      </c>
      <c r="Q52" s="55"/>
      <c r="R52" s="80">
        <f t="shared" si="10"/>
        <v>12</v>
      </c>
      <c r="S52" s="44">
        <f t="shared" si="11"/>
        <v>0</v>
      </c>
      <c r="T52" s="122">
        <f t="shared" si="12"/>
        <v>0</v>
      </c>
      <c r="U52" s="68"/>
    </row>
    <row r="53" spans="1:22" s="63" customFormat="1" ht="17" customHeight="1" x14ac:dyDescent="0.15">
      <c r="A53" s="411" t="s">
        <v>206</v>
      </c>
      <c r="B53" s="40">
        <v>6.1</v>
      </c>
      <c r="C53" s="41">
        <v>1</v>
      </c>
      <c r="D53" s="30" t="s">
        <v>125</v>
      </c>
      <c r="E53" s="103">
        <v>13</v>
      </c>
      <c r="F53" s="99"/>
      <c r="G53" s="81">
        <f t="shared" ref="G53:G62" si="13">INT(E53*(1-$F$76)*1000+0.5)/1000</f>
        <v>9.75</v>
      </c>
      <c r="H53" s="106">
        <f t="shared" ref="H53:H62" si="14">F53*C53</f>
        <v>0</v>
      </c>
      <c r="I53" s="124">
        <f>H53*G53</f>
        <v>0</v>
      </c>
      <c r="J53" s="97"/>
      <c r="K53" s="64"/>
      <c r="L53" s="451"/>
      <c r="M53" s="400" t="s">
        <v>22</v>
      </c>
      <c r="N53" s="396"/>
      <c r="O53" s="76">
        <v>50</v>
      </c>
      <c r="P53" s="71">
        <v>16</v>
      </c>
      <c r="Q53" s="55"/>
      <c r="R53" s="80">
        <f t="shared" si="10"/>
        <v>12</v>
      </c>
      <c r="S53" s="44">
        <f t="shared" si="11"/>
        <v>0</v>
      </c>
      <c r="T53" s="122">
        <f t="shared" si="12"/>
        <v>0</v>
      </c>
      <c r="U53" s="68"/>
    </row>
    <row r="54" spans="1:22" s="63" customFormat="1" ht="17" customHeight="1" x14ac:dyDescent="0.15">
      <c r="A54" s="414"/>
      <c r="B54" s="36">
        <v>7.9</v>
      </c>
      <c r="C54" s="37">
        <v>1</v>
      </c>
      <c r="D54" s="25" t="s">
        <v>126</v>
      </c>
      <c r="E54" s="104">
        <v>15</v>
      </c>
      <c r="F54" s="100"/>
      <c r="G54" s="82">
        <f t="shared" si="13"/>
        <v>11.25</v>
      </c>
      <c r="H54" s="107">
        <f t="shared" si="14"/>
        <v>0</v>
      </c>
      <c r="I54" s="122">
        <f t="shared" ref="I54:I61" si="15">H54*G54</f>
        <v>0</v>
      </c>
      <c r="J54" s="97"/>
      <c r="K54" s="64"/>
      <c r="L54" s="451"/>
      <c r="M54" s="395" t="s">
        <v>23</v>
      </c>
      <c r="N54" s="396"/>
      <c r="O54" s="76">
        <v>50</v>
      </c>
      <c r="P54" s="71">
        <v>16</v>
      </c>
      <c r="Q54" s="55"/>
      <c r="R54" s="80">
        <f t="shared" si="10"/>
        <v>12</v>
      </c>
      <c r="S54" s="44">
        <f t="shared" si="11"/>
        <v>0</v>
      </c>
      <c r="T54" s="122">
        <f t="shared" si="12"/>
        <v>0</v>
      </c>
      <c r="U54" s="68"/>
    </row>
    <row r="55" spans="1:22" s="63" customFormat="1" ht="17" customHeight="1" x14ac:dyDescent="0.15">
      <c r="A55" s="414"/>
      <c r="B55" s="36">
        <v>9.6999999999999993</v>
      </c>
      <c r="C55" s="37">
        <v>1</v>
      </c>
      <c r="D55" s="25" t="s">
        <v>127</v>
      </c>
      <c r="E55" s="104">
        <v>17</v>
      </c>
      <c r="F55" s="100"/>
      <c r="G55" s="82">
        <f t="shared" si="13"/>
        <v>12.75</v>
      </c>
      <c r="H55" s="107">
        <f t="shared" si="14"/>
        <v>0</v>
      </c>
      <c r="I55" s="122">
        <f t="shared" si="15"/>
        <v>0</v>
      </c>
      <c r="J55" s="97"/>
      <c r="K55" s="64"/>
      <c r="L55" s="451"/>
      <c r="M55" s="505" t="s">
        <v>24</v>
      </c>
      <c r="N55" s="396"/>
      <c r="O55" s="76">
        <v>50</v>
      </c>
      <c r="P55" s="71">
        <v>16</v>
      </c>
      <c r="Q55" s="55"/>
      <c r="R55" s="80">
        <f t="shared" si="10"/>
        <v>12</v>
      </c>
      <c r="S55" s="44">
        <f t="shared" si="11"/>
        <v>0</v>
      </c>
      <c r="T55" s="122">
        <f t="shared" si="12"/>
        <v>0</v>
      </c>
      <c r="U55" s="68"/>
    </row>
    <row r="56" spans="1:22" s="63" customFormat="1" ht="17" customHeight="1" x14ac:dyDescent="0.15">
      <c r="A56" s="414"/>
      <c r="B56" s="36">
        <v>12.2</v>
      </c>
      <c r="C56" s="37">
        <v>1</v>
      </c>
      <c r="D56" s="25" t="s">
        <v>128</v>
      </c>
      <c r="E56" s="104">
        <v>20</v>
      </c>
      <c r="F56" s="100"/>
      <c r="G56" s="82">
        <f t="shared" si="13"/>
        <v>15</v>
      </c>
      <c r="H56" s="107">
        <f t="shared" si="14"/>
        <v>0</v>
      </c>
      <c r="I56" s="122">
        <f t="shared" si="15"/>
        <v>0</v>
      </c>
      <c r="J56" s="97"/>
      <c r="K56" s="64"/>
      <c r="L56" s="451"/>
      <c r="M56" s="476" t="s">
        <v>25</v>
      </c>
      <c r="N56" s="396"/>
      <c r="O56" s="76">
        <v>50</v>
      </c>
      <c r="P56" s="71">
        <v>16</v>
      </c>
      <c r="Q56" s="55"/>
      <c r="R56" s="80">
        <f t="shared" si="10"/>
        <v>12</v>
      </c>
      <c r="S56" s="44">
        <f t="shared" si="11"/>
        <v>0</v>
      </c>
      <c r="T56" s="122">
        <f t="shared" si="12"/>
        <v>0</v>
      </c>
      <c r="U56" s="68"/>
    </row>
    <row r="57" spans="1:22" s="63" customFormat="1" ht="17" customHeight="1" thickBot="1" x14ac:dyDescent="0.2">
      <c r="A57" s="415"/>
      <c r="B57" s="36">
        <v>15.2</v>
      </c>
      <c r="C57" s="37">
        <v>1</v>
      </c>
      <c r="D57" s="25" t="s">
        <v>129</v>
      </c>
      <c r="E57" s="104">
        <v>23</v>
      </c>
      <c r="F57" s="100"/>
      <c r="G57" s="82">
        <f t="shared" si="13"/>
        <v>17.25</v>
      </c>
      <c r="H57" s="107">
        <f t="shared" si="14"/>
        <v>0</v>
      </c>
      <c r="I57" s="122">
        <f>H57*G57</f>
        <v>0</v>
      </c>
      <c r="J57" s="97"/>
      <c r="K57" s="69"/>
      <c r="L57" s="451"/>
      <c r="M57" s="480" t="s">
        <v>26</v>
      </c>
      <c r="N57" s="396"/>
      <c r="O57" s="76">
        <v>50</v>
      </c>
      <c r="P57" s="71">
        <v>16</v>
      </c>
      <c r="Q57" s="55"/>
      <c r="R57" s="80">
        <f t="shared" si="10"/>
        <v>12</v>
      </c>
      <c r="S57" s="44">
        <f t="shared" si="11"/>
        <v>0</v>
      </c>
      <c r="T57" s="122">
        <f t="shared" si="12"/>
        <v>0</v>
      </c>
      <c r="U57" s="68"/>
    </row>
    <row r="58" spans="1:22" s="63" customFormat="1" ht="17" customHeight="1" thickBot="1" x14ac:dyDescent="0.2">
      <c r="A58" s="411" t="s">
        <v>207</v>
      </c>
      <c r="B58" s="40">
        <v>6.1</v>
      </c>
      <c r="C58" s="41">
        <v>1</v>
      </c>
      <c r="D58" s="30" t="s">
        <v>130</v>
      </c>
      <c r="E58" s="103">
        <v>16.5</v>
      </c>
      <c r="F58" s="99"/>
      <c r="G58" s="81">
        <f t="shared" si="13"/>
        <v>12.375</v>
      </c>
      <c r="H58" s="106">
        <f t="shared" si="14"/>
        <v>0</v>
      </c>
      <c r="I58" s="124">
        <f t="shared" si="15"/>
        <v>0</v>
      </c>
      <c r="J58" s="97"/>
      <c r="K58" s="69"/>
      <c r="L58" s="451"/>
      <c r="M58" s="482" t="s">
        <v>27</v>
      </c>
      <c r="N58" s="483"/>
      <c r="O58" s="79">
        <v>50</v>
      </c>
      <c r="P58" s="74">
        <v>16</v>
      </c>
      <c r="Q58" s="56"/>
      <c r="R58" s="85">
        <f t="shared" si="10"/>
        <v>12</v>
      </c>
      <c r="S58" s="45">
        <f t="shared" si="11"/>
        <v>0</v>
      </c>
      <c r="T58" s="123">
        <f t="shared" si="12"/>
        <v>0</v>
      </c>
      <c r="U58" s="68"/>
    </row>
    <row r="59" spans="1:22" s="63" customFormat="1" ht="17" customHeight="1" x14ac:dyDescent="0.15">
      <c r="A59" s="414"/>
      <c r="B59" s="36">
        <v>7.9</v>
      </c>
      <c r="C59" s="37">
        <v>1</v>
      </c>
      <c r="D59" s="25" t="s">
        <v>131</v>
      </c>
      <c r="E59" s="104">
        <v>19.5</v>
      </c>
      <c r="F59" s="100"/>
      <c r="G59" s="82">
        <f t="shared" si="13"/>
        <v>14.625</v>
      </c>
      <c r="H59" s="107">
        <f t="shared" si="14"/>
        <v>0</v>
      </c>
      <c r="I59" s="122">
        <f t="shared" si="15"/>
        <v>0</v>
      </c>
      <c r="J59" s="97"/>
      <c r="K59" s="69"/>
      <c r="L59" s="451"/>
      <c r="M59" s="132"/>
      <c r="U59" s="68"/>
    </row>
    <row r="60" spans="1:22" s="63" customFormat="1" ht="17" customHeight="1" thickBot="1" x14ac:dyDescent="0.2">
      <c r="A60" s="414"/>
      <c r="B60" s="36">
        <v>9.6999999999999993</v>
      </c>
      <c r="C60" s="37">
        <v>1</v>
      </c>
      <c r="D60" s="25" t="s">
        <v>132</v>
      </c>
      <c r="E60" s="104">
        <v>22.5</v>
      </c>
      <c r="F60" s="100"/>
      <c r="G60" s="82">
        <f t="shared" si="13"/>
        <v>16.875</v>
      </c>
      <c r="H60" s="107">
        <f t="shared" si="14"/>
        <v>0</v>
      </c>
      <c r="I60" s="122">
        <f t="shared" si="15"/>
        <v>0</v>
      </c>
      <c r="J60" s="97"/>
      <c r="K60" s="69"/>
      <c r="L60" s="451"/>
      <c r="M60" s="397" t="s">
        <v>140</v>
      </c>
      <c r="N60" s="484"/>
      <c r="O60" s="484"/>
      <c r="P60" s="484"/>
      <c r="Q60" s="484"/>
      <c r="R60" s="484"/>
      <c r="S60" s="484"/>
      <c r="T60" s="485"/>
      <c r="U60" s="68"/>
    </row>
    <row r="61" spans="1:22" s="63" customFormat="1" ht="17" customHeight="1" x14ac:dyDescent="0.15">
      <c r="A61" s="414"/>
      <c r="B61" s="36">
        <v>12.2</v>
      </c>
      <c r="C61" s="37">
        <v>1</v>
      </c>
      <c r="D61" s="25" t="s">
        <v>133</v>
      </c>
      <c r="E61" s="104">
        <v>26.5</v>
      </c>
      <c r="F61" s="100"/>
      <c r="G61" s="82">
        <f t="shared" si="13"/>
        <v>19.875</v>
      </c>
      <c r="H61" s="107">
        <f t="shared" si="14"/>
        <v>0</v>
      </c>
      <c r="I61" s="122">
        <f t="shared" si="15"/>
        <v>0</v>
      </c>
      <c r="J61" s="97"/>
      <c r="K61" s="69"/>
      <c r="L61" s="451"/>
      <c r="M61" s="501" t="s">
        <v>61</v>
      </c>
      <c r="N61" s="430"/>
      <c r="O61" s="77">
        <v>1</v>
      </c>
      <c r="P61" s="72">
        <v>25</v>
      </c>
      <c r="Q61" s="57"/>
      <c r="R61" s="88">
        <f t="shared" ref="R61:R66" si="16">INT(P61*(1-$F$76)*1000+0.5)/1000</f>
        <v>18.75</v>
      </c>
      <c r="S61" s="43">
        <f t="shared" ref="S61:S66" si="17">Q61*O61</f>
        <v>0</v>
      </c>
      <c r="T61" s="121">
        <f t="shared" ref="T61:T66" si="18">Q61*R61</f>
        <v>0</v>
      </c>
      <c r="U61" s="68"/>
    </row>
    <row r="62" spans="1:22" s="63" customFormat="1" ht="17" customHeight="1" thickBot="1" x14ac:dyDescent="0.2">
      <c r="A62" s="415"/>
      <c r="B62" s="38">
        <v>15.2</v>
      </c>
      <c r="C62" s="39">
        <v>1</v>
      </c>
      <c r="D62" s="31" t="s">
        <v>134</v>
      </c>
      <c r="E62" s="105">
        <v>31.5</v>
      </c>
      <c r="F62" s="101"/>
      <c r="G62" s="83">
        <f t="shared" si="13"/>
        <v>23.625</v>
      </c>
      <c r="H62" s="108">
        <f t="shared" si="14"/>
        <v>0</v>
      </c>
      <c r="I62" s="123">
        <f>H62*G62</f>
        <v>0</v>
      </c>
      <c r="J62" s="97"/>
      <c r="K62" s="69"/>
      <c r="L62" s="451"/>
      <c r="M62" s="489" t="s">
        <v>28</v>
      </c>
      <c r="N62" s="490"/>
      <c r="O62" s="76">
        <v>1</v>
      </c>
      <c r="P62" s="71">
        <v>25</v>
      </c>
      <c r="Q62" s="54"/>
      <c r="R62" s="84">
        <f t="shared" si="16"/>
        <v>18.75</v>
      </c>
      <c r="S62" s="46">
        <f t="shared" si="17"/>
        <v>0</v>
      </c>
      <c r="T62" s="124">
        <f t="shared" si="18"/>
        <v>0</v>
      </c>
      <c r="U62" s="68"/>
    </row>
    <row r="63" spans="1:22" s="63" customFormat="1" ht="17" customHeight="1" x14ac:dyDescent="0.15">
      <c r="A63" s="70"/>
      <c r="J63" s="97"/>
      <c r="K63" s="69"/>
      <c r="L63" s="451"/>
      <c r="M63" s="459" t="s">
        <v>29</v>
      </c>
      <c r="N63" s="396"/>
      <c r="O63" s="78">
        <v>1</v>
      </c>
      <c r="P63" s="73">
        <v>25</v>
      </c>
      <c r="Q63" s="55"/>
      <c r="R63" s="80">
        <f t="shared" si="16"/>
        <v>18.75</v>
      </c>
      <c r="S63" s="44">
        <f t="shared" si="17"/>
        <v>0</v>
      </c>
      <c r="T63" s="122">
        <f t="shared" si="18"/>
        <v>0</v>
      </c>
      <c r="U63" s="68"/>
    </row>
    <row r="64" spans="1:22" s="63" customFormat="1" ht="17" customHeight="1" thickBot="1" x14ac:dyDescent="0.2">
      <c r="A64" s="70"/>
      <c r="B64" s="129"/>
      <c r="C64" s="456" t="s">
        <v>145</v>
      </c>
      <c r="D64" s="457"/>
      <c r="E64" s="457"/>
      <c r="F64" s="457"/>
      <c r="G64" s="457"/>
      <c r="H64" s="457"/>
      <c r="I64" s="458"/>
      <c r="J64" s="97"/>
      <c r="K64" s="69"/>
      <c r="L64" s="451"/>
      <c r="M64" s="395" t="s">
        <v>30</v>
      </c>
      <c r="N64" s="396"/>
      <c r="O64" s="78">
        <v>1</v>
      </c>
      <c r="P64" s="73">
        <v>25</v>
      </c>
      <c r="Q64" s="55"/>
      <c r="R64" s="80">
        <f t="shared" si="16"/>
        <v>18.75</v>
      </c>
      <c r="S64" s="44">
        <f t="shared" si="17"/>
        <v>0</v>
      </c>
      <c r="T64" s="122">
        <f t="shared" si="18"/>
        <v>0</v>
      </c>
      <c r="U64" s="68"/>
    </row>
    <row r="65" spans="1:21" s="63" customFormat="1" ht="17" customHeight="1" x14ac:dyDescent="0.15">
      <c r="A65" s="453" t="s">
        <v>84</v>
      </c>
      <c r="B65" s="33">
        <v>2.1</v>
      </c>
      <c r="C65" s="33">
        <v>12</v>
      </c>
      <c r="D65" s="112" t="s">
        <v>40</v>
      </c>
      <c r="E65" s="72">
        <v>2.9</v>
      </c>
      <c r="F65" s="57"/>
      <c r="G65" s="88">
        <f>INT(E65*(1-$F$76)*1000+0.5)/1000</f>
        <v>2.1749999999999998</v>
      </c>
      <c r="H65" s="43">
        <f>F65*12</f>
        <v>0</v>
      </c>
      <c r="I65" s="121">
        <f>G65*H65</f>
        <v>0</v>
      </c>
      <c r="J65" s="97"/>
      <c r="K65" s="69"/>
      <c r="L65" s="451"/>
      <c r="M65" s="488" t="s">
        <v>31</v>
      </c>
      <c r="N65" s="396"/>
      <c r="O65" s="78">
        <v>1</v>
      </c>
      <c r="P65" s="73">
        <v>25</v>
      </c>
      <c r="Q65" s="55"/>
      <c r="R65" s="80">
        <f t="shared" si="16"/>
        <v>18.75</v>
      </c>
      <c r="S65" s="44">
        <f t="shared" si="17"/>
        <v>0</v>
      </c>
      <c r="T65" s="122">
        <f t="shared" si="18"/>
        <v>0</v>
      </c>
      <c r="U65" s="68"/>
    </row>
    <row r="66" spans="1:21" s="70" customFormat="1" ht="17" customHeight="1" thickBot="1" x14ac:dyDescent="0.2">
      <c r="A66" s="454"/>
      <c r="B66" s="34">
        <v>3.1</v>
      </c>
      <c r="C66" s="34">
        <v>12</v>
      </c>
      <c r="D66" s="25" t="s">
        <v>85</v>
      </c>
      <c r="E66" s="73">
        <v>3.4</v>
      </c>
      <c r="F66" s="55"/>
      <c r="G66" s="80">
        <f>INT(E66*(1-$F$76)*1000+0.5)/1000</f>
        <v>2.5499999999999998</v>
      </c>
      <c r="H66" s="44">
        <f>F66*12</f>
        <v>0</v>
      </c>
      <c r="I66" s="122">
        <f>G66*H66</f>
        <v>0</v>
      </c>
      <c r="J66" s="97"/>
      <c r="K66" s="69"/>
      <c r="L66" s="451"/>
      <c r="M66" s="500" t="s">
        <v>32</v>
      </c>
      <c r="N66" s="483"/>
      <c r="O66" s="79">
        <v>1</v>
      </c>
      <c r="P66" s="74">
        <v>25</v>
      </c>
      <c r="Q66" s="56"/>
      <c r="R66" s="85">
        <f t="shared" si="16"/>
        <v>18.75</v>
      </c>
      <c r="S66" s="45">
        <f t="shared" si="17"/>
        <v>0</v>
      </c>
      <c r="T66" s="123">
        <f t="shared" si="18"/>
        <v>0</v>
      </c>
    </row>
    <row r="67" spans="1:21" s="70" customFormat="1" ht="18.75" customHeight="1" thickBot="1" x14ac:dyDescent="0.2">
      <c r="A67" s="455"/>
      <c r="B67" s="35">
        <v>4.9000000000000004</v>
      </c>
      <c r="C67" s="35">
        <v>12</v>
      </c>
      <c r="D67" s="31" t="s">
        <v>41</v>
      </c>
      <c r="E67" s="74">
        <v>4.4000000000000004</v>
      </c>
      <c r="F67" s="56"/>
      <c r="G67" s="85">
        <f>INT(E67*(1-$F$76)*1000+0.5)/1000</f>
        <v>3.3</v>
      </c>
      <c r="H67" s="45">
        <f>F67*12</f>
        <v>0</v>
      </c>
      <c r="I67" s="123">
        <f>G67*H67</f>
        <v>0</v>
      </c>
      <c r="J67" s="67"/>
      <c r="K67" s="69"/>
      <c r="L67" s="451"/>
      <c r="M67" s="130"/>
    </row>
    <row r="68" spans="1:21" s="70" customFormat="1" ht="18.75" customHeight="1" thickBot="1" x14ac:dyDescent="0.2">
      <c r="A68" s="174"/>
      <c r="B68" s="175"/>
      <c r="C68" s="175"/>
      <c r="D68" s="176"/>
      <c r="E68" s="136"/>
      <c r="F68" s="137"/>
      <c r="G68" s="97"/>
      <c r="H68" s="137"/>
      <c r="I68" s="177"/>
      <c r="J68" s="67"/>
      <c r="K68" s="69"/>
      <c r="L68" s="451"/>
      <c r="M68" s="397" t="s">
        <v>138</v>
      </c>
      <c r="N68" s="398" t="s">
        <v>33</v>
      </c>
      <c r="O68" s="398"/>
      <c r="P68" s="398"/>
      <c r="Q68" s="398"/>
      <c r="R68" s="398"/>
      <c r="S68" s="398"/>
      <c r="T68" s="399"/>
    </row>
    <row r="69" spans="1:21" s="70" customFormat="1" ht="18.75" customHeight="1" thickBot="1" x14ac:dyDescent="0.2">
      <c r="A69" s="62"/>
      <c r="B69" s="178"/>
      <c r="C69" s="416" t="s">
        <v>148</v>
      </c>
      <c r="D69" s="417"/>
      <c r="E69" s="417"/>
      <c r="F69" s="417"/>
      <c r="G69" s="417"/>
      <c r="H69" s="417"/>
      <c r="I69" s="418"/>
      <c r="J69" s="67"/>
      <c r="K69" s="69"/>
      <c r="L69" s="451"/>
      <c r="M69" s="481" t="s">
        <v>52</v>
      </c>
      <c r="N69" s="430"/>
      <c r="O69" s="77">
        <v>1</v>
      </c>
      <c r="P69" s="72">
        <v>55</v>
      </c>
      <c r="Q69" s="57"/>
      <c r="R69" s="88">
        <f>INT(P69*(1-$F$76)*1000+0.5)/1000</f>
        <v>41.25</v>
      </c>
      <c r="S69" s="43">
        <f>Q69*O69</f>
        <v>0</v>
      </c>
      <c r="T69" s="121">
        <f>Q69*R69</f>
        <v>0</v>
      </c>
    </row>
    <row r="70" spans="1:21" s="70" customFormat="1" ht="18.75" customHeight="1" thickBot="1" x14ac:dyDescent="0.2">
      <c r="A70" s="408" t="s">
        <v>149</v>
      </c>
      <c r="B70" s="179"/>
      <c r="C70" s="180"/>
      <c r="D70" s="181"/>
      <c r="E70" s="182"/>
      <c r="F70" s="183"/>
      <c r="G70" s="88">
        <f>INT(E70*(1-$F$76)*1000+0.5)/1000</f>
        <v>0</v>
      </c>
      <c r="H70" s="43">
        <f>F70*12</f>
        <v>0</v>
      </c>
      <c r="I70" s="121">
        <f>G70*H70</f>
        <v>0</v>
      </c>
      <c r="J70" s="67"/>
      <c r="K70" s="69"/>
      <c r="L70" s="451"/>
      <c r="M70" s="482" t="s">
        <v>86</v>
      </c>
      <c r="N70" s="483"/>
      <c r="O70" s="79">
        <v>1</v>
      </c>
      <c r="P70" s="74">
        <v>55</v>
      </c>
      <c r="Q70" s="56"/>
      <c r="R70" s="85">
        <f>INT(P70*(1-$F$76)*1000+0.5)/1000</f>
        <v>41.25</v>
      </c>
      <c r="S70" s="45">
        <f>Q70*O70</f>
        <v>0</v>
      </c>
      <c r="T70" s="123">
        <f>Q70*R70</f>
        <v>0</v>
      </c>
    </row>
    <row r="71" spans="1:21" s="70" customFormat="1" ht="17" customHeight="1" x14ac:dyDescent="0.15">
      <c r="A71" s="412"/>
      <c r="B71" s="184"/>
      <c r="C71" s="185"/>
      <c r="D71" s="184"/>
      <c r="E71" s="186"/>
      <c r="F71" s="187"/>
      <c r="G71" s="80">
        <f>INT(E71*(1-$F$76)*1000+0.5)/1000</f>
        <v>0</v>
      </c>
      <c r="H71" s="44">
        <f>F71*12</f>
        <v>0</v>
      </c>
      <c r="I71" s="122">
        <f>G71*H71</f>
        <v>0</v>
      </c>
      <c r="J71" s="67"/>
      <c r="K71" s="69"/>
      <c r="L71" s="451"/>
      <c r="M71" s="130"/>
    </row>
    <row r="72" spans="1:21" s="70" customFormat="1" ht="17" customHeight="1" thickBot="1" x14ac:dyDescent="0.2">
      <c r="A72" s="412"/>
      <c r="B72" s="184"/>
      <c r="C72" s="185"/>
      <c r="D72" s="184"/>
      <c r="E72" s="186"/>
      <c r="F72" s="187"/>
      <c r="G72" s="80">
        <f>INT(E72*(1-$F$76)*1000+0.5)/1000</f>
        <v>0</v>
      </c>
      <c r="H72" s="44">
        <f>F72*12</f>
        <v>0</v>
      </c>
      <c r="I72" s="122">
        <f>G72*H72</f>
        <v>0</v>
      </c>
      <c r="J72" s="67"/>
      <c r="K72" s="69"/>
      <c r="L72" s="451"/>
      <c r="M72" s="397" t="s">
        <v>137</v>
      </c>
      <c r="N72" s="398"/>
      <c r="O72" s="398"/>
      <c r="P72" s="398"/>
      <c r="Q72" s="398"/>
      <c r="R72" s="398"/>
      <c r="S72" s="398"/>
      <c r="T72" s="399"/>
    </row>
    <row r="73" spans="1:21" s="70" customFormat="1" ht="17" customHeight="1" x14ac:dyDescent="0.15">
      <c r="A73" s="412"/>
      <c r="B73" s="188"/>
      <c r="C73" s="189"/>
      <c r="D73" s="188"/>
      <c r="E73" s="190"/>
      <c r="F73" s="191"/>
      <c r="G73" s="80">
        <f>INT(E73*(1-$F$76)*1000+0.5)/1000</f>
        <v>0</v>
      </c>
      <c r="H73" s="192">
        <f>F73*12</f>
        <v>0</v>
      </c>
      <c r="I73" s="128">
        <f>G73*H73</f>
        <v>0</v>
      </c>
      <c r="J73" s="67"/>
      <c r="K73" s="69"/>
      <c r="L73" s="451"/>
      <c r="M73" s="369" t="s">
        <v>53</v>
      </c>
      <c r="N73" s="370"/>
      <c r="O73" s="486">
        <v>24.5</v>
      </c>
      <c r="P73" s="478">
        <v>7.5</v>
      </c>
      <c r="Q73" s="373"/>
      <c r="R73" s="464">
        <f>INT(P73*(1-$F$76)*1000+0.5)/1000</f>
        <v>5.625</v>
      </c>
      <c r="S73" s="462">
        <f>Q73</f>
        <v>0</v>
      </c>
      <c r="T73" s="460">
        <f>Q73*R73</f>
        <v>0</v>
      </c>
    </row>
    <row r="74" spans="1:21" s="70" customFormat="1" ht="17" customHeight="1" thickBot="1" x14ac:dyDescent="0.2">
      <c r="A74" s="413"/>
      <c r="B74" s="193"/>
      <c r="C74" s="194"/>
      <c r="D74" s="195"/>
      <c r="E74" s="196"/>
      <c r="F74" s="197"/>
      <c r="G74" s="85">
        <f>INT(E74*(1-$F$76)*1000+0.5)/1000</f>
        <v>0</v>
      </c>
      <c r="H74" s="45">
        <f>F74*12</f>
        <v>0</v>
      </c>
      <c r="I74" s="123">
        <f>G74*H74</f>
        <v>0</v>
      </c>
      <c r="J74" s="67"/>
      <c r="K74" s="69"/>
      <c r="L74" s="452"/>
      <c r="M74" s="371"/>
      <c r="N74" s="372"/>
      <c r="O74" s="487"/>
      <c r="P74" s="479">
        <v>8.5</v>
      </c>
      <c r="Q74" s="374"/>
      <c r="R74" s="465">
        <f>INT(P74*(1-$F$76)*1000+0.5)/1000</f>
        <v>6.375</v>
      </c>
      <c r="S74" s="463"/>
      <c r="T74" s="461">
        <f>Q74*R74</f>
        <v>0</v>
      </c>
    </row>
    <row r="75" spans="1:21" s="70" customFormat="1" ht="17" customHeight="1" x14ac:dyDescent="0.15">
      <c r="A75" s="199"/>
      <c r="B75" s="204"/>
      <c r="C75" s="205"/>
      <c r="D75" s="206"/>
      <c r="E75" s="207"/>
      <c r="F75" s="208"/>
      <c r="G75" s="97"/>
      <c r="H75" s="137"/>
      <c r="I75" s="177"/>
      <c r="J75" s="67"/>
      <c r="K75" s="67"/>
      <c r="L75" s="67"/>
      <c r="M75" s="67"/>
      <c r="N75" s="67"/>
      <c r="O75" s="67"/>
      <c r="P75" s="147"/>
      <c r="Q75" s="141"/>
      <c r="R75" s="144"/>
      <c r="S75" s="145"/>
      <c r="T75" s="146"/>
    </row>
    <row r="76" spans="1:21" s="70" customFormat="1" ht="17" customHeight="1" x14ac:dyDescent="0.15">
      <c r="A76" s="140"/>
      <c r="B76" s="424" t="s">
        <v>43</v>
      </c>
      <c r="C76" s="425"/>
      <c r="D76" s="425"/>
      <c r="E76" s="426"/>
      <c r="F76" s="440">
        <v>0.25</v>
      </c>
      <c r="P76" s="147"/>
      <c r="Q76" s="141"/>
      <c r="R76" s="144"/>
      <c r="S76" s="145"/>
      <c r="T76" s="146"/>
    </row>
    <row r="77" spans="1:21" s="70" customFormat="1" ht="17" customHeight="1" x14ac:dyDescent="0.15">
      <c r="B77" s="351"/>
      <c r="C77" s="352"/>
      <c r="D77" s="352"/>
      <c r="E77" s="353"/>
      <c r="F77" s="441"/>
      <c r="K77" s="69"/>
      <c r="L77" s="142"/>
    </row>
    <row r="78" spans="1:21" s="70" customFormat="1" ht="20.25" customHeight="1" x14ac:dyDescent="0.2">
      <c r="G78" s="98"/>
      <c r="H78" s="9"/>
      <c r="I78" s="59" t="s">
        <v>36</v>
      </c>
      <c r="K78" s="69"/>
      <c r="L78" s="142"/>
      <c r="M78" s="366" t="s">
        <v>50</v>
      </c>
      <c r="N78" s="367"/>
      <c r="O78" s="367"/>
      <c r="P78" s="368"/>
      <c r="Q78" s="506" t="s">
        <v>47</v>
      </c>
      <c r="R78" s="507"/>
      <c r="S78" s="507"/>
      <c r="T78" s="508"/>
    </row>
    <row r="79" spans="1:21" s="70" customFormat="1" ht="20.25" customHeight="1" x14ac:dyDescent="0.25">
      <c r="B79" s="150"/>
      <c r="C79" s="150"/>
      <c r="D79" s="444" t="s">
        <v>87</v>
      </c>
      <c r="E79" s="445"/>
      <c r="F79" s="445"/>
      <c r="G79" s="445"/>
      <c r="H79" s="442">
        <f>SUM(I15:I36)+SUM(I53:I62)+SUM(T26:T37)+SUM(T43:T58)+SUM(I65:I67)+SUM(T61:T66)+SUM(T69:T70)+SUM(I39:I50)+T73+SUM(I70:I74)</f>
        <v>0</v>
      </c>
      <c r="I79" s="443"/>
      <c r="K79" s="69"/>
      <c r="L79" s="142"/>
      <c r="M79" s="366" t="s">
        <v>51</v>
      </c>
      <c r="N79" s="367"/>
      <c r="O79" s="367"/>
      <c r="P79" s="368"/>
      <c r="Q79" s="506" t="s">
        <v>124</v>
      </c>
      <c r="R79" s="507"/>
      <c r="S79" s="507"/>
      <c r="T79" s="508"/>
    </row>
    <row r="80" spans="1:21" s="70" customFormat="1" ht="20.25" customHeight="1" x14ac:dyDescent="0.2">
      <c r="B80" s="150"/>
      <c r="C80" s="150"/>
      <c r="D80" s="444" t="s">
        <v>88</v>
      </c>
      <c r="E80" s="445"/>
      <c r="F80" s="445"/>
      <c r="G80" s="445"/>
      <c r="H80" s="449">
        <f>IF((H79)&lt;750,30,0)</f>
        <v>30</v>
      </c>
      <c r="I80" s="377"/>
      <c r="K80" s="69"/>
      <c r="L80" s="142"/>
      <c r="M80" s="366" t="s">
        <v>49</v>
      </c>
      <c r="N80" s="367"/>
      <c r="O80" s="367"/>
      <c r="P80" s="368"/>
      <c r="Q80" s="506" t="s">
        <v>142</v>
      </c>
      <c r="R80" s="507"/>
      <c r="S80" s="507"/>
      <c r="T80" s="508"/>
    </row>
    <row r="81" spans="1:21" s="70" customFormat="1" ht="20.25" customHeight="1" x14ac:dyDescent="0.2">
      <c r="B81" s="150"/>
      <c r="C81" s="151"/>
      <c r="D81" s="151"/>
      <c r="E81" s="151"/>
      <c r="F81" s="151"/>
      <c r="G81" s="152"/>
      <c r="H81" s="376"/>
      <c r="I81" s="377"/>
      <c r="K81" s="69"/>
      <c r="L81" s="142"/>
      <c r="M81" s="380" t="s">
        <v>45</v>
      </c>
      <c r="N81" s="381"/>
      <c r="O81" s="381"/>
      <c r="P81" s="382"/>
      <c r="Q81" s="491" t="s">
        <v>48</v>
      </c>
      <c r="R81" s="492"/>
      <c r="S81" s="492"/>
      <c r="T81" s="493"/>
    </row>
    <row r="82" spans="1:21" s="70" customFormat="1" ht="20.25" customHeight="1" thickBot="1" x14ac:dyDescent="0.25">
      <c r="B82" s="156"/>
      <c r="C82" s="157"/>
      <c r="D82" s="157"/>
      <c r="E82" s="157"/>
      <c r="F82" s="157"/>
      <c r="G82" s="153"/>
      <c r="H82" s="378"/>
      <c r="I82" s="379"/>
      <c r="K82" s="69"/>
      <c r="L82" s="142"/>
      <c r="M82" s="383"/>
      <c r="N82" s="384"/>
      <c r="O82" s="384"/>
      <c r="P82" s="385"/>
      <c r="Q82" s="494"/>
      <c r="R82" s="495"/>
      <c r="S82" s="495"/>
      <c r="T82" s="496"/>
    </row>
    <row r="83" spans="1:21" s="70" customFormat="1" ht="20.25" customHeight="1" thickTop="1" thickBot="1" x14ac:dyDescent="0.2">
      <c r="B83" s="375" t="s">
        <v>143</v>
      </c>
      <c r="C83" s="375"/>
      <c r="D83" s="158">
        <f>Q26*8.4+Q27*11.2+Q28*9.4+Q29*10.6+Q30*10.8+Q31*11+Q32*8.2+Q33*11+Q34*9.2+Q35*10+Q36*12+Q37*10.8+F15*0.7+F16*0.82+F17*0.97+F18*1.1+F19*1.3+F20*1.38+F21*1.56+F22*1.03+F23*1.07+F24*1.3+F25*1.5+F26*0.67+F27*0.73+F28*0.84+F29*0.98+F30*1.03+F31*1.15+F32*1.25+F33*0.85+F34*0.95+F35*1.06+F36*1.27+F53*0.26+F54*0.34+F55*0.37+F56*0.49+F57*0.58+F58*0.26+F59*0.34+F60*0.37+F61*0.49+F62*0.58+F65*0.68+F66*0.9+F67*1.4+F39*0.7+F40*0.97+F41*1.1+F42*1.38+F43*1.07+F44*1.5+F45*0.67+F46*0.84+F47*0.98+F48*1.15+F49*0.95+F50*1.27+SUM(Q43:Q58)/8*0.25+SUM(Q61:Q66)*0.2+SUM(Q69:Q70)*0.3+Q73*0.128</f>
        <v>0</v>
      </c>
      <c r="G83" s="98"/>
      <c r="H83" s="134"/>
      <c r="I83" s="135"/>
      <c r="K83" s="69"/>
      <c r="L83" s="142"/>
      <c r="M83" s="386"/>
      <c r="N83" s="387"/>
      <c r="O83" s="387"/>
      <c r="P83" s="388"/>
      <c r="Q83" s="497"/>
      <c r="R83" s="498"/>
      <c r="S83" s="498"/>
      <c r="T83" s="499"/>
    </row>
    <row r="84" spans="1:21" s="70" customFormat="1" ht="20.25" customHeight="1" thickTop="1" thickBot="1" x14ac:dyDescent="0.2">
      <c r="B84" s="375" t="s">
        <v>144</v>
      </c>
      <c r="C84" s="375"/>
      <c r="D84" s="159">
        <f>SUM(F15:F36)*0.2*0.2*0.3+SUM(F39:F50)*0.2*0.2*0.3+0.2*0.4*0.6*(F65/10+F66/8+F67/5)+SUM(F53:F57)/6*0.2*0.2*0.3+SUM(F58:F62)/6*0.2*0.2*0.3+SUM(Q26:Q37)*0.2*0.4*0.6+SUM(Q43:Q58)/8/6*0.2*0.2*0.3+SUM(Q61:Q66)/6*0.2*0.2*0.3+SUM(Q69:Q70)/6*0.2*0.2*0.3+Q73*0.145*0.145*0.025</f>
        <v>0</v>
      </c>
      <c r="G84" s="111" t="s">
        <v>44</v>
      </c>
      <c r="H84" s="466">
        <f>IF(H79&gt;0,H79+H80+H81,0)</f>
        <v>0</v>
      </c>
      <c r="I84" s="467"/>
      <c r="K84" s="69"/>
      <c r="L84" s="142"/>
      <c r="M84" s="468" t="s">
        <v>46</v>
      </c>
      <c r="N84" s="469"/>
      <c r="O84" s="469"/>
      <c r="P84" s="470"/>
      <c r="Q84" s="446" t="s">
        <v>37</v>
      </c>
      <c r="R84" s="447"/>
      <c r="S84" s="447"/>
      <c r="T84" s="448"/>
    </row>
    <row r="85" spans="1:21" s="70" customFormat="1" ht="20.25" customHeight="1" thickTop="1" x14ac:dyDescent="0.15">
      <c r="B85" s="165"/>
      <c r="C85" s="165"/>
      <c r="D85" s="166"/>
      <c r="G85" s="111"/>
      <c r="H85" s="167"/>
      <c r="I85" s="167"/>
      <c r="K85" s="69"/>
      <c r="L85" s="142"/>
      <c r="M85" s="161"/>
      <c r="N85" s="161"/>
      <c r="O85" s="161"/>
      <c r="P85" s="168"/>
      <c r="Q85" s="160"/>
      <c r="R85" s="160"/>
      <c r="S85" s="160"/>
      <c r="T85" s="160"/>
    </row>
    <row r="86" spans="1:21" s="70" customFormat="1" ht="15" customHeight="1" x14ac:dyDescent="0.15">
      <c r="B86" s="165"/>
      <c r="C86" s="165"/>
      <c r="D86" s="166"/>
      <c r="G86" s="111"/>
      <c r="H86" s="170"/>
      <c r="I86" s="170"/>
      <c r="J86" s="200"/>
      <c r="K86" s="8"/>
      <c r="L86" s="130"/>
      <c r="M86" s="171"/>
      <c r="N86" s="171"/>
      <c r="O86" s="171"/>
      <c r="P86" s="172"/>
      <c r="Q86" s="173"/>
      <c r="R86" s="173"/>
      <c r="S86" s="173"/>
      <c r="T86" s="173"/>
    </row>
    <row r="87" spans="1:21" s="70" customFormat="1" ht="18" customHeight="1" x14ac:dyDescent="0.15">
      <c r="G87" s="63"/>
      <c r="H87" s="169"/>
      <c r="I87" s="169"/>
      <c r="J87" s="164"/>
      <c r="K87" s="131"/>
      <c r="L87" s="60"/>
      <c r="M87" s="60"/>
      <c r="N87" s="60"/>
      <c r="O87" s="60"/>
      <c r="P87" s="60"/>
      <c r="Q87" s="60"/>
      <c r="R87" s="60"/>
      <c r="S87" s="60"/>
      <c r="T87" s="60"/>
    </row>
    <row r="88" spans="1:21" s="70" customFormat="1" ht="30" customHeight="1" x14ac:dyDescent="0.15">
      <c r="A88" s="363" t="s">
        <v>39</v>
      </c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5"/>
      <c r="U88" s="130"/>
    </row>
    <row r="89" spans="1:21" s="5" customFormat="1" ht="17.25" customHeight="1" x14ac:dyDescent="0.15">
      <c r="A89" s="437" t="s">
        <v>200</v>
      </c>
      <c r="B89" s="438"/>
      <c r="C89" s="438"/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438"/>
      <c r="O89" s="438"/>
      <c r="P89" s="438"/>
      <c r="Q89" s="438"/>
      <c r="R89" s="438"/>
      <c r="S89" s="438"/>
      <c r="T89" s="439"/>
    </row>
  </sheetData>
  <mergeCells count="119">
    <mergeCell ref="Q81:T83"/>
    <mergeCell ref="M66:N66"/>
    <mergeCell ref="M61:N61"/>
    <mergeCell ref="M49:N49"/>
    <mergeCell ref="M50:N50"/>
    <mergeCell ref="M51:N51"/>
    <mergeCell ref="M55:N55"/>
    <mergeCell ref="Q79:T79"/>
    <mergeCell ref="Q80:T80"/>
    <mergeCell ref="Q78:T78"/>
    <mergeCell ref="D80:G80"/>
    <mergeCell ref="B76:E77"/>
    <mergeCell ref="M56:N56"/>
    <mergeCell ref="M52:N52"/>
    <mergeCell ref="P40:P42"/>
    <mergeCell ref="T40:T42"/>
    <mergeCell ref="P73:P74"/>
    <mergeCell ref="M57:N57"/>
    <mergeCell ref="M69:N69"/>
    <mergeCell ref="M70:N70"/>
    <mergeCell ref="M68:T68"/>
    <mergeCell ref="M60:T60"/>
    <mergeCell ref="O73:O74"/>
    <mergeCell ref="M54:N54"/>
    <mergeCell ref="M58:N58"/>
    <mergeCell ref="M65:N65"/>
    <mergeCell ref="M62:N62"/>
    <mergeCell ref="A89:T89"/>
    <mergeCell ref="F76:F77"/>
    <mergeCell ref="H79:I79"/>
    <mergeCell ref="D79:G79"/>
    <mergeCell ref="Q84:T84"/>
    <mergeCell ref="H80:I80"/>
    <mergeCell ref="M78:P78"/>
    <mergeCell ref="A39:A44"/>
    <mergeCell ref="A45:A50"/>
    <mergeCell ref="L43:L74"/>
    <mergeCell ref="A70:A74"/>
    <mergeCell ref="A65:A67"/>
    <mergeCell ref="C64:I64"/>
    <mergeCell ref="A53:A57"/>
    <mergeCell ref="M63:N63"/>
    <mergeCell ref="T73:T74"/>
    <mergeCell ref="S73:S74"/>
    <mergeCell ref="R73:R74"/>
    <mergeCell ref="H84:I84"/>
    <mergeCell ref="B84:C84"/>
    <mergeCell ref="M84:P84"/>
    <mergeCell ref="M40:N42"/>
    <mergeCell ref="O40:O42"/>
    <mergeCell ref="M80:P80"/>
    <mergeCell ref="A15:A25"/>
    <mergeCell ref="A26:A36"/>
    <mergeCell ref="L26:L31"/>
    <mergeCell ref="A58:A62"/>
    <mergeCell ref="C69:I69"/>
    <mergeCell ref="C38:I38"/>
    <mergeCell ref="L32:L37"/>
    <mergeCell ref="N15:T15"/>
    <mergeCell ref="S3:T3"/>
    <mergeCell ref="N7:T7"/>
    <mergeCell ref="B8:I8"/>
    <mergeCell ref="B6:G6"/>
    <mergeCell ref="M39:T39"/>
    <mergeCell ref="Q40:Q42"/>
    <mergeCell ref="M43:N43"/>
    <mergeCell ref="M44:N44"/>
    <mergeCell ref="M45:N45"/>
    <mergeCell ref="C11:I11"/>
    <mergeCell ref="N11:T11"/>
    <mergeCell ref="N13:T13"/>
    <mergeCell ref="A88:T88"/>
    <mergeCell ref="M79:P79"/>
    <mergeCell ref="M73:N74"/>
    <mergeCell ref="Q73:Q74"/>
    <mergeCell ref="B83:C83"/>
    <mergeCell ref="H81:I81"/>
    <mergeCell ref="H82:I82"/>
    <mergeCell ref="M81:P83"/>
    <mergeCell ref="F12:F14"/>
    <mergeCell ref="H12:H14"/>
    <mergeCell ref="N14:T14"/>
    <mergeCell ref="G12:G14"/>
    <mergeCell ref="C52:I52"/>
    <mergeCell ref="S40:S42"/>
    <mergeCell ref="N23:N25"/>
    <mergeCell ref="M23:M25"/>
    <mergeCell ref="M64:N64"/>
    <mergeCell ref="R40:R42"/>
    <mergeCell ref="M72:T72"/>
    <mergeCell ref="M53:N53"/>
    <mergeCell ref="M46:N46"/>
    <mergeCell ref="M48:N48"/>
    <mergeCell ref="N17:T17"/>
    <mergeCell ref="M47:N47"/>
    <mergeCell ref="B2:H2"/>
    <mergeCell ref="N8:T8"/>
    <mergeCell ref="N9:T9"/>
    <mergeCell ref="Q23:Q25"/>
    <mergeCell ref="R23:R25"/>
    <mergeCell ref="N16:T16"/>
    <mergeCell ref="N12:T12"/>
    <mergeCell ref="N10:T10"/>
    <mergeCell ref="D12:D14"/>
    <mergeCell ref="M21:T22"/>
    <mergeCell ref="E12:E14"/>
    <mergeCell ref="C12:C14"/>
    <mergeCell ref="N18:T18"/>
    <mergeCell ref="T23:T25"/>
    <mergeCell ref="B9:I9"/>
    <mergeCell ref="O23:O25"/>
    <mergeCell ref="P23:P25"/>
    <mergeCell ref="S23:S25"/>
    <mergeCell ref="B12:B14"/>
    <mergeCell ref="B3:H3"/>
    <mergeCell ref="H6:J6"/>
    <mergeCell ref="B4:J4"/>
    <mergeCell ref="S5:T5"/>
    <mergeCell ref="I12:I14"/>
  </mergeCells>
  <phoneticPr fontId="0" type="noConversion"/>
  <hyperlinks>
    <hyperlink ref="P4" r:id="rId1"/>
  </hyperlinks>
  <printOptions horizontalCentered="1" verticalCentered="1"/>
  <pageMargins left="0" right="0" top="0" bottom="0" header="0" footer="0"/>
  <pageSetup paperSize="9" scale="53" orientation="portrait" blackAndWhite="1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98"/>
  <sheetViews>
    <sheetView showGridLines="0" showZeros="0" tabSelected="1" showOutlineSymbols="0" view="pageLayout" topLeftCell="A38" zoomScaleSheetLayoutView="75" workbookViewId="0">
      <selection activeCell="F72" sqref="F72"/>
    </sheetView>
  </sheetViews>
  <sheetFormatPr baseColWidth="10" defaultRowHeight="13" x14ac:dyDescent="0.15"/>
  <cols>
    <col min="1" max="1" width="5.83203125" style="1" customWidth="1"/>
    <col min="2" max="2" width="8.6640625" style="2" customWidth="1"/>
    <col min="3" max="3" width="7.5" style="2" customWidth="1"/>
    <col min="4" max="4" width="14.33203125" style="2" customWidth="1"/>
    <col min="5" max="5" width="9.5" style="3" customWidth="1"/>
    <col min="6" max="6" width="13.6640625" style="3" customWidth="1"/>
    <col min="7" max="7" width="10.6640625" style="2" customWidth="1"/>
    <col min="8" max="8" width="12.5" style="2" customWidth="1"/>
    <col min="9" max="9" width="13.5" style="2" customWidth="1"/>
    <col min="10" max="10" width="14.1640625" style="2" customWidth="1"/>
    <col min="11" max="11" width="2.5" style="4" customWidth="1"/>
    <col min="12" max="12" width="6.5" style="4" customWidth="1"/>
    <col min="13" max="13" width="8.1640625" style="1" customWidth="1"/>
    <col min="14" max="14" width="7.83203125" style="1" customWidth="1"/>
    <col min="15" max="15" width="8.6640625" style="1" customWidth="1"/>
    <col min="16" max="16" width="8.33203125" style="1" customWidth="1"/>
    <col min="17" max="17" width="9.33203125" style="1" customWidth="1"/>
    <col min="18" max="18" width="9" style="1" customWidth="1"/>
    <col min="19" max="19" width="10.6640625" style="1" customWidth="1"/>
    <col min="20" max="20" width="13.5" style="2" customWidth="1"/>
    <col min="21" max="21" width="7.33203125" style="1" customWidth="1"/>
    <col min="22" max="16384" width="10.83203125" style="1"/>
  </cols>
  <sheetData>
    <row r="1" spans="1:20" ht="15" customHeight="1" x14ac:dyDescent="0.15">
      <c r="A1" s="233"/>
      <c r="B1" s="13"/>
      <c r="C1" s="18"/>
      <c r="D1" s="12"/>
      <c r="E1" s="234"/>
      <c r="F1" s="113" t="s">
        <v>55</v>
      </c>
      <c r="G1" s="13"/>
      <c r="H1" s="13"/>
      <c r="I1" s="14"/>
      <c r="J1" s="304"/>
      <c r="K1" s="14"/>
      <c r="L1" s="14"/>
      <c r="M1" s="11"/>
      <c r="N1" s="11"/>
      <c r="O1" s="11"/>
      <c r="P1" s="11"/>
      <c r="Q1" s="11"/>
      <c r="R1" s="11"/>
      <c r="S1" s="11"/>
      <c r="T1" s="13"/>
    </row>
    <row r="2" spans="1:20" ht="29.25" customHeight="1" x14ac:dyDescent="0.15">
      <c r="A2" s="27"/>
      <c r="B2" s="332" t="s">
        <v>268</v>
      </c>
      <c r="C2" s="333"/>
      <c r="D2" s="333"/>
      <c r="E2" s="333"/>
      <c r="F2" s="333"/>
      <c r="G2" s="333"/>
      <c r="H2" s="333"/>
      <c r="I2" s="14"/>
      <c r="J2" s="302"/>
      <c r="K2" s="14"/>
      <c r="L2" s="14"/>
      <c r="M2" s="11"/>
      <c r="N2" s="11"/>
      <c r="O2" s="11"/>
      <c r="P2" s="11"/>
      <c r="Q2" s="11"/>
      <c r="R2" s="11"/>
      <c r="S2" s="11"/>
      <c r="T2" s="13"/>
    </row>
    <row r="3" spans="1:20" ht="16" customHeight="1" x14ac:dyDescent="0.2">
      <c r="A3" s="27"/>
      <c r="B3" s="523" t="s">
        <v>237</v>
      </c>
      <c r="C3" s="524"/>
      <c r="D3" s="524"/>
      <c r="E3" s="524"/>
      <c r="F3" s="524"/>
      <c r="G3" s="524"/>
      <c r="H3" s="524"/>
      <c r="I3" s="114"/>
      <c r="J3" s="302"/>
      <c r="K3" s="115"/>
      <c r="L3" s="319"/>
      <c r="M3" s="305"/>
      <c r="N3" s="305"/>
      <c r="O3" s="305"/>
      <c r="P3" s="116"/>
      <c r="Q3" s="116"/>
      <c r="R3" s="116"/>
      <c r="S3" s="525"/>
      <c r="T3" s="526"/>
    </row>
    <row r="4" spans="1:20" ht="31" customHeight="1" thickBot="1" x14ac:dyDescent="0.25">
      <c r="A4" s="11"/>
      <c r="B4" s="359" t="s">
        <v>305</v>
      </c>
      <c r="C4" s="359"/>
      <c r="D4" s="359"/>
      <c r="E4" s="359"/>
      <c r="F4" s="359"/>
      <c r="G4" s="359"/>
      <c r="H4" s="359"/>
      <c r="I4" s="359"/>
      <c r="J4" s="359"/>
      <c r="K4" s="302"/>
      <c r="L4" s="318"/>
      <c r="M4" s="302"/>
      <c r="N4" s="303"/>
      <c r="O4" s="302"/>
      <c r="P4" s="304"/>
      <c r="Q4" s="302"/>
      <c r="R4" s="304"/>
      <c r="S4" s="301"/>
      <c r="T4" s="28"/>
    </row>
    <row r="5" spans="1:20" ht="27.75" customHeight="1" thickTop="1" thickBot="1" x14ac:dyDescent="0.2">
      <c r="A5" s="259" t="s">
        <v>34</v>
      </c>
      <c r="B5" s="530">
        <v>43101</v>
      </c>
      <c r="C5" s="531"/>
      <c r="E5" s="588" t="s">
        <v>302</v>
      </c>
    </row>
    <row r="6" spans="1:20" ht="24" customHeight="1" thickTop="1" x14ac:dyDescent="0.25">
      <c r="A6" s="10"/>
      <c r="B6" s="540" t="s">
        <v>284</v>
      </c>
      <c r="C6" s="540"/>
      <c r="D6" s="540"/>
      <c r="E6" s="540"/>
      <c r="F6" s="540"/>
      <c r="G6" s="540"/>
      <c r="H6" s="541"/>
      <c r="I6" s="541"/>
      <c r="J6" s="541"/>
    </row>
    <row r="7" spans="1:20" ht="25" customHeight="1" x14ac:dyDescent="0.25">
      <c r="B7" s="542"/>
      <c r="C7" s="542"/>
      <c r="D7" s="542"/>
      <c r="E7" s="542"/>
      <c r="F7" s="542"/>
      <c r="G7" s="542"/>
      <c r="H7" s="542"/>
      <c r="I7" s="542"/>
      <c r="J7" s="542"/>
      <c r="M7" s="6" t="s">
        <v>238</v>
      </c>
      <c r="N7" s="527"/>
      <c r="O7" s="528"/>
      <c r="P7" s="528"/>
      <c r="Q7" s="528"/>
      <c r="R7" s="528"/>
      <c r="S7" s="528"/>
      <c r="T7" s="528"/>
    </row>
    <row r="8" spans="1:20" ht="25" customHeight="1" x14ac:dyDescent="0.25">
      <c r="B8" s="471" t="s">
        <v>267</v>
      </c>
      <c r="C8" s="546"/>
      <c r="D8" s="546"/>
      <c r="E8" s="546"/>
      <c r="F8" s="546"/>
      <c r="G8" s="546"/>
      <c r="H8" s="546"/>
      <c r="I8" s="547"/>
      <c r="J8" s="148"/>
      <c r="M8" s="7" t="s">
        <v>239</v>
      </c>
      <c r="N8" s="528"/>
      <c r="O8" s="528"/>
      <c r="P8" s="528"/>
      <c r="Q8" s="528"/>
      <c r="R8" s="528"/>
      <c r="S8" s="528"/>
      <c r="T8" s="528"/>
    </row>
    <row r="9" spans="1:20" ht="25" customHeight="1" x14ac:dyDescent="0.25">
      <c r="B9" s="548"/>
      <c r="C9" s="549"/>
      <c r="D9" s="549"/>
      <c r="E9" s="549"/>
      <c r="F9" s="549"/>
      <c r="G9" s="549"/>
      <c r="H9" s="549"/>
      <c r="I9" s="550"/>
      <c r="J9" s="149"/>
      <c r="M9" s="7" t="s">
        <v>240</v>
      </c>
      <c r="N9" s="528"/>
      <c r="O9" s="528"/>
      <c r="P9" s="528"/>
      <c r="Q9" s="528"/>
      <c r="R9" s="528"/>
      <c r="S9" s="528"/>
      <c r="T9" s="528"/>
    </row>
    <row r="10" spans="1:20" ht="25" customHeight="1" x14ac:dyDescent="0.25">
      <c r="I10" s="163"/>
      <c r="J10" s="149"/>
      <c r="M10" s="7" t="s">
        <v>241</v>
      </c>
      <c r="N10" s="536"/>
      <c r="O10" s="536"/>
      <c r="P10" s="536"/>
      <c r="Q10" s="536"/>
      <c r="R10" s="536"/>
      <c r="S10" s="536"/>
      <c r="T10" s="536"/>
    </row>
    <row r="11" spans="1:20" ht="25" customHeight="1" x14ac:dyDescent="0.25">
      <c r="B11" s="68"/>
      <c r="C11" s="433" t="s">
        <v>222</v>
      </c>
      <c r="D11" s="434"/>
      <c r="E11" s="434"/>
      <c r="F11" s="434"/>
      <c r="G11" s="434"/>
      <c r="H11" s="434"/>
      <c r="I11" s="435"/>
      <c r="J11" s="75"/>
      <c r="M11" s="7" t="s">
        <v>242</v>
      </c>
      <c r="N11" s="528"/>
      <c r="O11" s="528"/>
      <c r="P11" s="528"/>
      <c r="Q11" s="528"/>
      <c r="R11" s="528"/>
      <c r="S11" s="528"/>
      <c r="T11" s="528"/>
    </row>
    <row r="12" spans="1:20" ht="25" customHeight="1" x14ac:dyDescent="0.25">
      <c r="B12" s="335" t="s">
        <v>250</v>
      </c>
      <c r="C12" s="346" t="s">
        <v>251</v>
      </c>
      <c r="D12" s="335" t="s">
        <v>252</v>
      </c>
      <c r="E12" s="346" t="s">
        <v>256</v>
      </c>
      <c r="F12" s="335" t="s">
        <v>253</v>
      </c>
      <c r="G12" s="335" t="s">
        <v>254</v>
      </c>
      <c r="H12" s="335" t="s">
        <v>255</v>
      </c>
      <c r="I12" s="346" t="s">
        <v>257</v>
      </c>
      <c r="K12" s="17"/>
      <c r="M12" s="7" t="s">
        <v>243</v>
      </c>
      <c r="N12" s="528"/>
      <c r="O12" s="528"/>
      <c r="P12" s="528"/>
      <c r="Q12" s="528"/>
      <c r="R12" s="528"/>
      <c r="S12" s="528"/>
      <c r="T12" s="528"/>
    </row>
    <row r="13" spans="1:20" ht="18" customHeight="1" x14ac:dyDescent="0.25">
      <c r="A13" s="63"/>
      <c r="B13" s="336"/>
      <c r="C13" s="347"/>
      <c r="D13" s="336"/>
      <c r="E13" s="347"/>
      <c r="F13" s="336"/>
      <c r="G13" s="336"/>
      <c r="H13" s="336"/>
      <c r="I13" s="347"/>
      <c r="J13" s="20"/>
      <c r="K13" s="17"/>
      <c r="M13" s="7" t="s">
        <v>244</v>
      </c>
      <c r="N13" s="529"/>
      <c r="O13" s="529"/>
      <c r="P13" s="529"/>
      <c r="Q13" s="529"/>
      <c r="R13" s="529"/>
      <c r="S13" s="529"/>
      <c r="T13" s="529"/>
    </row>
    <row r="14" spans="1:20" ht="18" customHeight="1" thickBot="1" x14ac:dyDescent="0.3">
      <c r="A14" s="64"/>
      <c r="B14" s="337"/>
      <c r="C14" s="348"/>
      <c r="D14" s="337"/>
      <c r="E14" s="348"/>
      <c r="F14" s="337"/>
      <c r="G14" s="337"/>
      <c r="H14" s="337"/>
      <c r="I14" s="362"/>
      <c r="J14" s="17"/>
      <c r="K14" s="17"/>
      <c r="M14" s="7" t="s">
        <v>245</v>
      </c>
      <c r="N14" s="538"/>
      <c r="O14" s="538"/>
      <c r="P14" s="538"/>
      <c r="Q14" s="538"/>
      <c r="R14" s="538"/>
      <c r="S14" s="538"/>
      <c r="T14" s="538"/>
    </row>
    <row r="15" spans="1:20" ht="18" customHeight="1" x14ac:dyDescent="0.25">
      <c r="A15" s="517" t="s">
        <v>223</v>
      </c>
      <c r="B15" s="33">
        <v>0.6</v>
      </c>
      <c r="C15" s="33">
        <v>12</v>
      </c>
      <c r="D15" s="23" t="s">
        <v>89</v>
      </c>
      <c r="E15" s="213">
        <v>5.7</v>
      </c>
      <c r="F15" s="272"/>
      <c r="G15" s="254">
        <f>E15*C15</f>
        <v>68.400000000000006</v>
      </c>
      <c r="H15" s="43">
        <f t="shared" ref="H15:H36" si="0">F15*C15</f>
        <v>0</v>
      </c>
      <c r="I15" s="124">
        <f>H15*E15</f>
        <v>0</v>
      </c>
      <c r="J15" s="29"/>
      <c r="K15" s="17"/>
      <c r="M15" s="7" t="s">
        <v>246</v>
      </c>
      <c r="N15" s="535"/>
      <c r="O15" s="535"/>
      <c r="P15" s="535"/>
      <c r="Q15" s="535"/>
      <c r="R15" s="535"/>
      <c r="S15" s="535"/>
      <c r="T15" s="535"/>
    </row>
    <row r="16" spans="1:20" ht="18" customHeight="1" x14ac:dyDescent="0.25">
      <c r="A16" s="518"/>
      <c r="B16" s="34">
        <v>0.9</v>
      </c>
      <c r="C16" s="34">
        <v>12</v>
      </c>
      <c r="D16" s="24" t="s">
        <v>90</v>
      </c>
      <c r="E16" s="214">
        <v>6</v>
      </c>
      <c r="F16" s="273"/>
      <c r="G16" s="251">
        <f>E16*C16</f>
        <v>72</v>
      </c>
      <c r="H16" s="44">
        <f t="shared" si="0"/>
        <v>0</v>
      </c>
      <c r="I16" s="124">
        <f t="shared" ref="I16:I34" si="1">F16*G16</f>
        <v>0</v>
      </c>
      <c r="J16" s="29"/>
      <c r="K16" s="17"/>
      <c r="M16" s="7" t="s">
        <v>247</v>
      </c>
      <c r="N16" s="535"/>
      <c r="O16" s="535"/>
      <c r="P16" s="535"/>
      <c r="Q16" s="535"/>
      <c r="R16" s="535"/>
      <c r="S16" s="535"/>
      <c r="T16" s="535"/>
    </row>
    <row r="17" spans="1:22" ht="18" customHeight="1" x14ac:dyDescent="0.25">
      <c r="A17" s="518"/>
      <c r="B17" s="34">
        <v>1.2</v>
      </c>
      <c r="C17" s="34">
        <v>12</v>
      </c>
      <c r="D17" s="24" t="s">
        <v>91</v>
      </c>
      <c r="E17" s="214">
        <v>6.3</v>
      </c>
      <c r="F17" s="273"/>
      <c r="G17" s="251">
        <f t="shared" ref="G17:G36" si="2">E17*C17</f>
        <v>75.599999999999994</v>
      </c>
      <c r="H17" s="44">
        <f t="shared" si="0"/>
        <v>0</v>
      </c>
      <c r="I17" s="124">
        <f t="shared" si="1"/>
        <v>0</v>
      </c>
      <c r="J17" s="17"/>
      <c r="K17" s="17"/>
      <c r="M17" s="7" t="s">
        <v>248</v>
      </c>
      <c r="N17" s="535"/>
      <c r="O17" s="535"/>
      <c r="P17" s="535"/>
      <c r="Q17" s="535"/>
      <c r="R17" s="535"/>
      <c r="S17" s="535"/>
      <c r="T17" s="535"/>
    </row>
    <row r="18" spans="1:22" ht="18" customHeight="1" x14ac:dyDescent="0.25">
      <c r="A18" s="518"/>
      <c r="B18" s="34">
        <v>1.5</v>
      </c>
      <c r="C18" s="34">
        <v>12</v>
      </c>
      <c r="D18" s="24" t="s">
        <v>92</v>
      </c>
      <c r="E18" s="214">
        <v>6.7</v>
      </c>
      <c r="F18" s="273"/>
      <c r="G18" s="251">
        <f t="shared" si="2"/>
        <v>80.400000000000006</v>
      </c>
      <c r="H18" s="44">
        <f t="shared" si="0"/>
        <v>0</v>
      </c>
      <c r="I18" s="124">
        <f t="shared" si="1"/>
        <v>0</v>
      </c>
      <c r="J18" s="17"/>
      <c r="K18" s="17"/>
      <c r="M18" s="21" t="s">
        <v>249</v>
      </c>
      <c r="N18" s="539"/>
      <c r="O18" s="539"/>
      <c r="P18" s="539"/>
      <c r="Q18" s="539"/>
      <c r="R18" s="539"/>
      <c r="S18" s="539"/>
      <c r="T18" s="539"/>
    </row>
    <row r="19" spans="1:22" ht="15.75" customHeight="1" x14ac:dyDescent="0.25">
      <c r="A19" s="518"/>
      <c r="B19" s="34">
        <v>1.8</v>
      </c>
      <c r="C19" s="34">
        <v>12</v>
      </c>
      <c r="D19" s="24" t="s">
        <v>93</v>
      </c>
      <c r="E19" s="214">
        <v>7</v>
      </c>
      <c r="F19" s="273"/>
      <c r="G19" s="251">
        <f t="shared" si="2"/>
        <v>84</v>
      </c>
      <c r="H19" s="44">
        <f t="shared" si="0"/>
        <v>0</v>
      </c>
      <c r="I19" s="124">
        <f t="shared" si="1"/>
        <v>0</v>
      </c>
      <c r="J19" s="17"/>
      <c r="K19" s="17"/>
      <c r="M19" s="21"/>
      <c r="N19" s="537"/>
      <c r="O19" s="537"/>
      <c r="P19" s="537"/>
      <c r="Q19" s="537"/>
      <c r="R19" s="537"/>
      <c r="S19" s="537"/>
      <c r="T19" s="537"/>
    </row>
    <row r="20" spans="1:22" s="63" customFormat="1" ht="15.75" customHeight="1" x14ac:dyDescent="0.25">
      <c r="A20" s="518"/>
      <c r="B20" s="34">
        <v>2.1</v>
      </c>
      <c r="C20" s="34">
        <v>12</v>
      </c>
      <c r="D20" s="24" t="s">
        <v>94</v>
      </c>
      <c r="E20" s="214">
        <v>7.3</v>
      </c>
      <c r="F20" s="273"/>
      <c r="G20" s="251">
        <f t="shared" si="2"/>
        <v>87.6</v>
      </c>
      <c r="H20" s="44">
        <f t="shared" si="0"/>
        <v>0</v>
      </c>
      <c r="I20" s="124">
        <f t="shared" si="1"/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63" customFormat="1" ht="15.75" customHeight="1" x14ac:dyDescent="0.25">
      <c r="A21" s="518"/>
      <c r="B21" s="34">
        <v>2.4</v>
      </c>
      <c r="C21" s="34">
        <v>12</v>
      </c>
      <c r="D21" s="24" t="s">
        <v>95</v>
      </c>
      <c r="E21" s="214">
        <v>7.7</v>
      </c>
      <c r="F21" s="273"/>
      <c r="G21" s="251">
        <f t="shared" si="2"/>
        <v>92.4</v>
      </c>
      <c r="H21" s="44">
        <f t="shared" si="0"/>
        <v>0</v>
      </c>
      <c r="I21" s="124">
        <f t="shared" si="1"/>
        <v>0</v>
      </c>
      <c r="J21" s="47"/>
      <c r="K21" s="17"/>
      <c r="L21" s="17"/>
      <c r="M21" s="340" t="s">
        <v>229</v>
      </c>
      <c r="N21" s="341"/>
      <c r="O21" s="341"/>
      <c r="P21" s="341"/>
      <c r="Q21" s="341"/>
      <c r="R21" s="341"/>
      <c r="S21" s="341"/>
      <c r="T21" s="342"/>
      <c r="U21" s="132"/>
    </row>
    <row r="22" spans="1:22" s="63" customFormat="1" ht="17" customHeight="1" x14ac:dyDescent="0.15">
      <c r="A22" s="518"/>
      <c r="B22" s="34">
        <v>2.7</v>
      </c>
      <c r="C22" s="34">
        <v>6</v>
      </c>
      <c r="D22" s="24" t="s">
        <v>96</v>
      </c>
      <c r="E22" s="214">
        <v>8</v>
      </c>
      <c r="F22" s="273"/>
      <c r="G22" s="251">
        <f t="shared" si="2"/>
        <v>48</v>
      </c>
      <c r="H22" s="44">
        <f t="shared" si="0"/>
        <v>0</v>
      </c>
      <c r="I22" s="124">
        <f t="shared" si="1"/>
        <v>0</v>
      </c>
      <c r="J22" s="60"/>
      <c r="K22" s="19"/>
      <c r="L22" s="19"/>
      <c r="M22" s="343"/>
      <c r="N22" s="344"/>
      <c r="O22" s="344"/>
      <c r="P22" s="344"/>
      <c r="Q22" s="344"/>
      <c r="R22" s="344"/>
      <c r="S22" s="344"/>
      <c r="T22" s="345"/>
    </row>
    <row r="23" spans="1:22" s="63" customFormat="1" ht="17" customHeight="1" x14ac:dyDescent="0.15">
      <c r="A23" s="518"/>
      <c r="B23" s="34">
        <v>3.1</v>
      </c>
      <c r="C23" s="34">
        <v>6</v>
      </c>
      <c r="D23" s="24" t="s">
        <v>97</v>
      </c>
      <c r="E23" s="214">
        <v>8.3000000000000007</v>
      </c>
      <c r="F23" s="273"/>
      <c r="G23" s="251">
        <f t="shared" si="2"/>
        <v>49.800000000000004</v>
      </c>
      <c r="H23" s="44">
        <f t="shared" si="0"/>
        <v>0</v>
      </c>
      <c r="I23" s="124">
        <f t="shared" si="1"/>
        <v>0</v>
      </c>
      <c r="J23" s="60"/>
      <c r="K23" s="61"/>
      <c r="L23" s="64"/>
      <c r="M23" s="335" t="str">
        <f>B12</f>
        <v>Länge  m</v>
      </c>
      <c r="N23" s="335" t="s">
        <v>276</v>
      </c>
      <c r="O23" s="335" t="str">
        <f>D12</f>
        <v>Partnummer</v>
      </c>
      <c r="P23" s="335" t="str">
        <f>E12</f>
        <v>Preis Euro / Stück Netto</v>
      </c>
      <c r="Q23" s="335" t="s">
        <v>275</v>
      </c>
      <c r="R23" s="335" t="str">
        <f>G12</f>
        <v>Preis / Box</v>
      </c>
      <c r="S23" s="335" t="str">
        <f>H12</f>
        <v>Stück gesammt</v>
      </c>
      <c r="T23" s="346" t="str">
        <f>I12</f>
        <v>gesammt per  Zeile in Euros Netto</v>
      </c>
    </row>
    <row r="24" spans="1:22" s="63" customFormat="1" ht="17" customHeight="1" x14ac:dyDescent="0.15">
      <c r="A24" s="518"/>
      <c r="B24" s="34">
        <v>4</v>
      </c>
      <c r="C24" s="34">
        <v>6</v>
      </c>
      <c r="D24" s="24" t="s">
        <v>98</v>
      </c>
      <c r="E24" s="214">
        <v>9.3000000000000007</v>
      </c>
      <c r="F24" s="273"/>
      <c r="G24" s="251">
        <f t="shared" si="2"/>
        <v>55.800000000000004</v>
      </c>
      <c r="H24" s="44">
        <f t="shared" si="0"/>
        <v>0</v>
      </c>
      <c r="I24" s="124">
        <f t="shared" si="1"/>
        <v>0</v>
      </c>
      <c r="J24" s="60"/>
      <c r="M24" s="336"/>
      <c r="N24" s="336"/>
      <c r="O24" s="336"/>
      <c r="P24" s="336"/>
      <c r="Q24" s="336"/>
      <c r="R24" s="336"/>
      <c r="S24" s="336"/>
      <c r="T24" s="336"/>
    </row>
    <row r="25" spans="1:22" s="63" customFormat="1" ht="16.5" customHeight="1" thickBot="1" x14ac:dyDescent="0.2">
      <c r="A25" s="519"/>
      <c r="B25" s="35">
        <v>4.9000000000000004</v>
      </c>
      <c r="C25" s="35">
        <v>6</v>
      </c>
      <c r="D25" s="26" t="s">
        <v>99</v>
      </c>
      <c r="E25" s="215">
        <v>10.3</v>
      </c>
      <c r="F25" s="274"/>
      <c r="G25" s="253">
        <f t="shared" si="2"/>
        <v>61.800000000000004</v>
      </c>
      <c r="H25" s="45">
        <f t="shared" si="0"/>
        <v>0</v>
      </c>
      <c r="I25" s="123">
        <f t="shared" si="1"/>
        <v>0</v>
      </c>
      <c r="J25" s="60"/>
      <c r="M25" s="337"/>
      <c r="N25" s="337"/>
      <c r="O25" s="337"/>
      <c r="P25" s="337"/>
      <c r="Q25" s="337"/>
      <c r="R25" s="337"/>
      <c r="S25" s="337"/>
      <c r="T25" s="350"/>
    </row>
    <row r="26" spans="1:22" s="63" customFormat="1" ht="17" customHeight="1" x14ac:dyDescent="0.15">
      <c r="A26" s="509" t="s">
        <v>224</v>
      </c>
      <c r="B26" s="42">
        <v>0.6</v>
      </c>
      <c r="C26" s="42">
        <v>12</v>
      </c>
      <c r="D26" s="102" t="s">
        <v>100</v>
      </c>
      <c r="E26" s="216">
        <v>7.9</v>
      </c>
      <c r="F26" s="275"/>
      <c r="G26" s="250">
        <f t="shared" si="2"/>
        <v>94.800000000000011</v>
      </c>
      <c r="H26" s="46">
        <f t="shared" si="0"/>
        <v>0</v>
      </c>
      <c r="I26" s="124">
        <f t="shared" si="1"/>
        <v>0</v>
      </c>
      <c r="J26" s="60"/>
      <c r="K26" s="66"/>
      <c r="L26" s="411" t="s">
        <v>230</v>
      </c>
      <c r="M26" s="33">
        <v>0.6</v>
      </c>
      <c r="N26" s="33">
        <v>240</v>
      </c>
      <c r="O26" s="89" t="s">
        <v>6</v>
      </c>
      <c r="P26" s="213">
        <v>3</v>
      </c>
      <c r="Q26" s="284"/>
      <c r="R26" s="249">
        <f>N26*P26</f>
        <v>720</v>
      </c>
      <c r="S26" s="43">
        <f t="shared" ref="S26:S37" si="3">Q26*N26</f>
        <v>0</v>
      </c>
      <c r="T26" s="125">
        <f>Q26*R26</f>
        <v>0</v>
      </c>
    </row>
    <row r="27" spans="1:22" s="63" customFormat="1" ht="17" customHeight="1" x14ac:dyDescent="0.15">
      <c r="A27" s="515"/>
      <c r="B27" s="34">
        <v>0.9</v>
      </c>
      <c r="C27" s="34">
        <v>12</v>
      </c>
      <c r="D27" s="24" t="s">
        <v>101</v>
      </c>
      <c r="E27" s="214">
        <v>8.3000000000000007</v>
      </c>
      <c r="F27" s="273"/>
      <c r="G27" s="251">
        <f t="shared" si="2"/>
        <v>99.600000000000009</v>
      </c>
      <c r="H27" s="44">
        <f t="shared" si="0"/>
        <v>0</v>
      </c>
      <c r="I27" s="124">
        <f t="shared" si="1"/>
        <v>0</v>
      </c>
      <c r="J27" s="60"/>
      <c r="K27" s="66"/>
      <c r="L27" s="412"/>
      <c r="M27" s="34">
        <v>1.2</v>
      </c>
      <c r="N27" s="34">
        <v>204</v>
      </c>
      <c r="O27" s="91" t="s">
        <v>0</v>
      </c>
      <c r="P27" s="214">
        <v>3.6</v>
      </c>
      <c r="Q27" s="285"/>
      <c r="R27" s="251">
        <f t="shared" ref="R27:R37" si="4">N27*P27</f>
        <v>734.4</v>
      </c>
      <c r="S27" s="44">
        <f t="shared" si="3"/>
        <v>0</v>
      </c>
      <c r="T27" s="126">
        <f>Q27*R27</f>
        <v>0</v>
      </c>
    </row>
    <row r="28" spans="1:22" s="63" customFormat="1" ht="17" customHeight="1" x14ac:dyDescent="0.15">
      <c r="A28" s="515"/>
      <c r="B28" s="34">
        <v>1.2</v>
      </c>
      <c r="C28" s="34">
        <v>12</v>
      </c>
      <c r="D28" s="24" t="s">
        <v>102</v>
      </c>
      <c r="E28" s="214">
        <v>8.6999999999999993</v>
      </c>
      <c r="F28" s="273"/>
      <c r="G28" s="251">
        <f t="shared" si="2"/>
        <v>104.39999999999999</v>
      </c>
      <c r="H28" s="44">
        <f t="shared" si="0"/>
        <v>0</v>
      </c>
      <c r="I28" s="124">
        <f t="shared" si="1"/>
        <v>0</v>
      </c>
      <c r="J28" s="60"/>
      <c r="K28" s="66"/>
      <c r="L28" s="412"/>
      <c r="M28" s="34">
        <v>1.5</v>
      </c>
      <c r="N28" s="34">
        <v>144</v>
      </c>
      <c r="O28" s="91" t="s">
        <v>2</v>
      </c>
      <c r="P28" s="214">
        <v>3.8</v>
      </c>
      <c r="Q28" s="285"/>
      <c r="R28" s="251">
        <f t="shared" si="4"/>
        <v>547.19999999999993</v>
      </c>
      <c r="S28" s="44">
        <f t="shared" si="3"/>
        <v>0</v>
      </c>
      <c r="T28" s="126">
        <f t="shared" ref="T28:T37" si="5">Q28*R28</f>
        <v>0</v>
      </c>
    </row>
    <row r="29" spans="1:22" s="63" customFormat="1" ht="17" customHeight="1" x14ac:dyDescent="0.15">
      <c r="A29" s="515"/>
      <c r="B29" s="34">
        <v>1.5</v>
      </c>
      <c r="C29" s="34">
        <v>12</v>
      </c>
      <c r="D29" s="24" t="s">
        <v>103</v>
      </c>
      <c r="E29" s="214">
        <v>9.1999999999999993</v>
      </c>
      <c r="F29" s="273"/>
      <c r="G29" s="251">
        <f t="shared" si="2"/>
        <v>110.39999999999999</v>
      </c>
      <c r="H29" s="44">
        <f t="shared" si="0"/>
        <v>0</v>
      </c>
      <c r="I29" s="124">
        <f t="shared" si="1"/>
        <v>0</v>
      </c>
      <c r="J29" s="60"/>
      <c r="K29" s="66"/>
      <c r="L29" s="412"/>
      <c r="M29" s="34">
        <v>2.1</v>
      </c>
      <c r="N29" s="34">
        <v>120</v>
      </c>
      <c r="O29" s="91" t="s">
        <v>4</v>
      </c>
      <c r="P29" s="214">
        <v>4.2</v>
      </c>
      <c r="Q29" s="285"/>
      <c r="R29" s="251">
        <f t="shared" si="4"/>
        <v>504</v>
      </c>
      <c r="S29" s="44">
        <f t="shared" si="3"/>
        <v>0</v>
      </c>
      <c r="T29" s="126">
        <f t="shared" si="5"/>
        <v>0</v>
      </c>
    </row>
    <row r="30" spans="1:22" s="63" customFormat="1" ht="17" customHeight="1" x14ac:dyDescent="0.15">
      <c r="A30" s="515"/>
      <c r="B30" s="34">
        <v>1.8</v>
      </c>
      <c r="C30" s="34">
        <v>12</v>
      </c>
      <c r="D30" s="24" t="s">
        <v>104</v>
      </c>
      <c r="E30" s="214">
        <v>9.6</v>
      </c>
      <c r="F30" s="273"/>
      <c r="G30" s="251">
        <f t="shared" si="2"/>
        <v>115.19999999999999</v>
      </c>
      <c r="H30" s="44">
        <f t="shared" si="0"/>
        <v>0</v>
      </c>
      <c r="I30" s="124">
        <f t="shared" si="1"/>
        <v>0</v>
      </c>
      <c r="J30" s="60"/>
      <c r="K30" s="66"/>
      <c r="L30" s="412"/>
      <c r="M30" s="34">
        <v>3.1</v>
      </c>
      <c r="N30" s="34">
        <v>96</v>
      </c>
      <c r="O30" s="91" t="s">
        <v>5</v>
      </c>
      <c r="P30" s="214">
        <v>4.8</v>
      </c>
      <c r="Q30" s="285"/>
      <c r="R30" s="251">
        <f t="shared" si="4"/>
        <v>460.79999999999995</v>
      </c>
      <c r="S30" s="44">
        <f t="shared" si="3"/>
        <v>0</v>
      </c>
      <c r="T30" s="126">
        <f t="shared" si="5"/>
        <v>0</v>
      </c>
    </row>
    <row r="31" spans="1:22" s="63" customFormat="1" ht="17" customHeight="1" thickBot="1" x14ac:dyDescent="0.2">
      <c r="A31" s="515"/>
      <c r="B31" s="34">
        <v>2.1</v>
      </c>
      <c r="C31" s="34">
        <v>12</v>
      </c>
      <c r="D31" s="24" t="s">
        <v>105</v>
      </c>
      <c r="E31" s="214">
        <v>10</v>
      </c>
      <c r="F31" s="273"/>
      <c r="G31" s="251">
        <f t="shared" si="2"/>
        <v>120</v>
      </c>
      <c r="H31" s="44">
        <f t="shared" si="0"/>
        <v>0</v>
      </c>
      <c r="I31" s="124">
        <f t="shared" si="1"/>
        <v>0</v>
      </c>
      <c r="J31" s="60"/>
      <c r="K31" s="66"/>
      <c r="L31" s="413"/>
      <c r="M31" s="35">
        <v>4.9000000000000004</v>
      </c>
      <c r="N31" s="35">
        <v>60</v>
      </c>
      <c r="O31" s="93" t="s">
        <v>7</v>
      </c>
      <c r="P31" s="215">
        <v>6</v>
      </c>
      <c r="Q31" s="286"/>
      <c r="R31" s="250">
        <f t="shared" si="4"/>
        <v>360</v>
      </c>
      <c r="S31" s="45">
        <f t="shared" si="3"/>
        <v>0</v>
      </c>
      <c r="T31" s="252">
        <f t="shared" si="5"/>
        <v>0</v>
      </c>
    </row>
    <row r="32" spans="1:22" s="63" customFormat="1" ht="17" customHeight="1" x14ac:dyDescent="0.15">
      <c r="A32" s="515"/>
      <c r="B32" s="34">
        <v>2.4</v>
      </c>
      <c r="C32" s="34">
        <v>12</v>
      </c>
      <c r="D32" s="24" t="s">
        <v>106</v>
      </c>
      <c r="E32" s="214">
        <v>10.5</v>
      </c>
      <c r="F32" s="273"/>
      <c r="G32" s="251">
        <f t="shared" si="2"/>
        <v>126</v>
      </c>
      <c r="H32" s="44">
        <f t="shared" si="0"/>
        <v>0</v>
      </c>
      <c r="I32" s="124">
        <f t="shared" si="1"/>
        <v>0</v>
      </c>
      <c r="J32" s="60"/>
      <c r="K32" s="66"/>
      <c r="L32" s="411" t="s">
        <v>231</v>
      </c>
      <c r="M32" s="42">
        <v>0.6</v>
      </c>
      <c r="N32" s="42">
        <v>240</v>
      </c>
      <c r="O32" s="95" t="s">
        <v>8</v>
      </c>
      <c r="P32" s="216">
        <v>4</v>
      </c>
      <c r="Q32" s="287"/>
      <c r="R32" s="249">
        <f t="shared" si="4"/>
        <v>960</v>
      </c>
      <c r="S32" s="46">
        <f t="shared" si="3"/>
        <v>0</v>
      </c>
      <c r="T32" s="125">
        <f t="shared" si="5"/>
        <v>0</v>
      </c>
    </row>
    <row r="33" spans="1:22" s="63" customFormat="1" ht="17" customHeight="1" x14ac:dyDescent="0.15">
      <c r="A33" s="515"/>
      <c r="B33" s="34">
        <v>2.7</v>
      </c>
      <c r="C33" s="34">
        <v>6</v>
      </c>
      <c r="D33" s="24" t="s">
        <v>107</v>
      </c>
      <c r="E33" s="214">
        <v>11</v>
      </c>
      <c r="F33" s="273"/>
      <c r="G33" s="251">
        <f t="shared" si="2"/>
        <v>66</v>
      </c>
      <c r="H33" s="44">
        <f t="shared" si="0"/>
        <v>0</v>
      </c>
      <c r="I33" s="124">
        <f t="shared" si="1"/>
        <v>0</v>
      </c>
      <c r="J33" s="60"/>
      <c r="K33" s="66"/>
      <c r="L33" s="412"/>
      <c r="M33" s="34">
        <v>1.2</v>
      </c>
      <c r="N33" s="34">
        <v>204</v>
      </c>
      <c r="O33" s="91" t="s">
        <v>1</v>
      </c>
      <c r="P33" s="214">
        <v>4.5999999999999996</v>
      </c>
      <c r="Q33" s="285"/>
      <c r="R33" s="251">
        <f t="shared" si="4"/>
        <v>938.4</v>
      </c>
      <c r="S33" s="44">
        <f t="shared" si="3"/>
        <v>0</v>
      </c>
      <c r="T33" s="126">
        <f t="shared" si="5"/>
        <v>0</v>
      </c>
    </row>
    <row r="34" spans="1:22" s="63" customFormat="1" ht="17" customHeight="1" x14ac:dyDescent="0.15">
      <c r="A34" s="515"/>
      <c r="B34" s="34">
        <v>3.1</v>
      </c>
      <c r="C34" s="34">
        <v>6</v>
      </c>
      <c r="D34" s="24" t="s">
        <v>108</v>
      </c>
      <c r="E34" s="214">
        <v>11.4</v>
      </c>
      <c r="F34" s="273"/>
      <c r="G34" s="251">
        <f t="shared" si="2"/>
        <v>68.400000000000006</v>
      </c>
      <c r="H34" s="44">
        <f t="shared" si="0"/>
        <v>0</v>
      </c>
      <c r="I34" s="124">
        <f t="shared" si="1"/>
        <v>0</v>
      </c>
      <c r="J34" s="60"/>
      <c r="K34" s="66"/>
      <c r="L34" s="412"/>
      <c r="M34" s="34">
        <v>1.5</v>
      </c>
      <c r="N34" s="34">
        <v>144</v>
      </c>
      <c r="O34" s="91" t="s">
        <v>3</v>
      </c>
      <c r="P34" s="214">
        <v>4.9000000000000004</v>
      </c>
      <c r="Q34" s="285"/>
      <c r="R34" s="251">
        <f t="shared" si="4"/>
        <v>705.6</v>
      </c>
      <c r="S34" s="44">
        <f t="shared" si="3"/>
        <v>0</v>
      </c>
      <c r="T34" s="126">
        <f t="shared" si="5"/>
        <v>0</v>
      </c>
    </row>
    <row r="35" spans="1:22" s="63" customFormat="1" ht="17" customHeight="1" x14ac:dyDescent="0.15">
      <c r="A35" s="515"/>
      <c r="B35" s="34">
        <v>4</v>
      </c>
      <c r="C35" s="34">
        <v>6</v>
      </c>
      <c r="D35" s="24" t="s">
        <v>109</v>
      </c>
      <c r="E35" s="214">
        <v>12.7</v>
      </c>
      <c r="F35" s="273"/>
      <c r="G35" s="251">
        <f t="shared" si="2"/>
        <v>76.199999999999989</v>
      </c>
      <c r="H35" s="44">
        <f t="shared" si="0"/>
        <v>0</v>
      </c>
      <c r="I35" s="124">
        <f>F35*G35</f>
        <v>0</v>
      </c>
      <c r="J35" s="60"/>
      <c r="K35" s="66"/>
      <c r="L35" s="412"/>
      <c r="M35" s="34">
        <v>2.1</v>
      </c>
      <c r="N35" s="34">
        <v>120</v>
      </c>
      <c r="O35" s="91" t="s">
        <v>9</v>
      </c>
      <c r="P35" s="214">
        <v>5.4</v>
      </c>
      <c r="Q35" s="285"/>
      <c r="R35" s="251">
        <f t="shared" si="4"/>
        <v>648</v>
      </c>
      <c r="S35" s="44">
        <f t="shared" si="3"/>
        <v>0</v>
      </c>
      <c r="T35" s="126">
        <f t="shared" si="5"/>
        <v>0</v>
      </c>
    </row>
    <row r="36" spans="1:22" s="63" customFormat="1" ht="17" customHeight="1" thickBot="1" x14ac:dyDescent="0.2">
      <c r="A36" s="516"/>
      <c r="B36" s="35">
        <v>4.9000000000000004</v>
      </c>
      <c r="C36" s="35">
        <v>6</v>
      </c>
      <c r="D36" s="26" t="s">
        <v>110</v>
      </c>
      <c r="E36" s="215">
        <v>14.1</v>
      </c>
      <c r="F36" s="274"/>
      <c r="G36" s="251">
        <f t="shared" si="2"/>
        <v>84.6</v>
      </c>
      <c r="H36" s="45">
        <f t="shared" si="0"/>
        <v>0</v>
      </c>
      <c r="I36" s="124">
        <f>F36*G36</f>
        <v>0</v>
      </c>
      <c r="J36" s="60"/>
      <c r="K36" s="66"/>
      <c r="L36" s="412"/>
      <c r="M36" s="34">
        <v>3.1</v>
      </c>
      <c r="N36" s="34">
        <v>96</v>
      </c>
      <c r="O36" s="91" t="s">
        <v>10</v>
      </c>
      <c r="P36" s="214">
        <v>6.1</v>
      </c>
      <c r="Q36" s="285"/>
      <c r="R36" s="251">
        <f t="shared" si="4"/>
        <v>585.59999999999991</v>
      </c>
      <c r="S36" s="44">
        <f t="shared" si="3"/>
        <v>0</v>
      </c>
      <c r="T36" s="126">
        <f t="shared" si="5"/>
        <v>0</v>
      </c>
      <c r="U36" s="65"/>
    </row>
    <row r="37" spans="1:22" s="63" customFormat="1" ht="17" customHeight="1" thickBot="1" x14ac:dyDescent="0.2">
      <c r="A37" s="154"/>
      <c r="B37" s="138"/>
      <c r="C37" s="138"/>
      <c r="D37" s="32"/>
      <c r="E37" s="136"/>
      <c r="F37" s="137"/>
      <c r="G37" s="97"/>
      <c r="H37" s="137"/>
      <c r="I37" s="139"/>
      <c r="J37" s="60"/>
      <c r="K37" s="66"/>
      <c r="L37" s="413"/>
      <c r="M37" s="35">
        <v>4.9000000000000004</v>
      </c>
      <c r="N37" s="35">
        <v>60</v>
      </c>
      <c r="O37" s="93" t="s">
        <v>11</v>
      </c>
      <c r="P37" s="215">
        <v>7.6</v>
      </c>
      <c r="Q37" s="286">
        <v>0</v>
      </c>
      <c r="R37" s="250">
        <f t="shared" si="4"/>
        <v>456</v>
      </c>
      <c r="S37" s="45">
        <f t="shared" si="3"/>
        <v>0</v>
      </c>
      <c r="T37" s="252">
        <f t="shared" si="5"/>
        <v>0</v>
      </c>
      <c r="U37" s="65"/>
    </row>
    <row r="38" spans="1:22" s="63" customFormat="1" ht="24.75" customHeight="1" thickBot="1" x14ac:dyDescent="0.2">
      <c r="A38" s="201"/>
      <c r="B38" s="162"/>
      <c r="C38" s="419" t="s">
        <v>225</v>
      </c>
      <c r="D38" s="420"/>
      <c r="E38" s="420"/>
      <c r="F38" s="420"/>
      <c r="G38" s="420"/>
      <c r="H38" s="420"/>
      <c r="I38" s="421"/>
      <c r="J38" s="60"/>
      <c r="K38" s="66"/>
      <c r="U38" s="65"/>
    </row>
    <row r="39" spans="1:22" s="63" customFormat="1" ht="17" customHeight="1" x14ac:dyDescent="0.15">
      <c r="A39" s="509" t="s">
        <v>226</v>
      </c>
      <c r="B39" s="33">
        <v>0.6</v>
      </c>
      <c r="C39" s="33">
        <v>12</v>
      </c>
      <c r="D39" s="23" t="s">
        <v>112</v>
      </c>
      <c r="E39" s="213">
        <v>5</v>
      </c>
      <c r="F39" s="272"/>
      <c r="G39" s="249">
        <f>C39*E39</f>
        <v>60</v>
      </c>
      <c r="H39" s="43">
        <f t="shared" ref="H39:H50" si="6">F39*C39</f>
        <v>0</v>
      </c>
      <c r="I39" s="121">
        <f>F39*G39</f>
        <v>0</v>
      </c>
      <c r="J39" s="60"/>
      <c r="K39" s="66"/>
      <c r="L39" s="119"/>
      <c r="M39" s="428" t="s">
        <v>266</v>
      </c>
      <c r="N39" s="398"/>
      <c r="O39" s="398"/>
      <c r="P39" s="398"/>
      <c r="Q39" s="398"/>
      <c r="R39" s="398"/>
      <c r="S39" s="398"/>
      <c r="T39" s="399"/>
      <c r="U39" s="68"/>
      <c r="V39" s="65"/>
    </row>
    <row r="40" spans="1:22" s="63" customFormat="1" ht="17" customHeight="1" x14ac:dyDescent="0.15">
      <c r="A40" s="515"/>
      <c r="B40" s="34">
        <v>1.2</v>
      </c>
      <c r="C40" s="34">
        <v>12</v>
      </c>
      <c r="D40" s="24" t="s">
        <v>113</v>
      </c>
      <c r="E40" s="214">
        <v>5.6</v>
      </c>
      <c r="F40" s="273"/>
      <c r="G40" s="251">
        <f>C40*E40</f>
        <v>67.199999999999989</v>
      </c>
      <c r="H40" s="44">
        <f t="shared" si="6"/>
        <v>0</v>
      </c>
      <c r="I40" s="122">
        <f>F40*G40</f>
        <v>0</v>
      </c>
      <c r="J40" s="60"/>
      <c r="K40" s="66"/>
      <c r="M40" s="471" t="s">
        <v>42</v>
      </c>
      <c r="N40" s="472"/>
      <c r="O40" s="335" t="s">
        <v>277</v>
      </c>
      <c r="P40" s="346" t="s">
        <v>279</v>
      </c>
      <c r="Q40" s="335" t="s">
        <v>274</v>
      </c>
      <c r="R40" s="335" t="s">
        <v>278</v>
      </c>
      <c r="S40" s="335" t="s">
        <v>283</v>
      </c>
      <c r="T40" s="551" t="str">
        <f>I12</f>
        <v>gesammt per  Zeile in Euros Netto</v>
      </c>
      <c r="U40" s="68"/>
      <c r="V40" s="65"/>
    </row>
    <row r="41" spans="1:22" s="63" customFormat="1" ht="17" customHeight="1" x14ac:dyDescent="0.15">
      <c r="A41" s="515"/>
      <c r="B41" s="34">
        <v>1.5</v>
      </c>
      <c r="C41" s="34">
        <v>12</v>
      </c>
      <c r="D41" s="24" t="s">
        <v>114</v>
      </c>
      <c r="E41" s="214">
        <v>5.9</v>
      </c>
      <c r="F41" s="273"/>
      <c r="G41" s="251">
        <f t="shared" ref="G41:G50" si="7">C41*E41</f>
        <v>70.800000000000011</v>
      </c>
      <c r="H41" s="44">
        <f t="shared" si="6"/>
        <v>0</v>
      </c>
      <c r="I41" s="122">
        <f t="shared" ref="I41:I50" si="8">F41*G41</f>
        <v>0</v>
      </c>
      <c r="J41" s="60"/>
      <c r="K41" s="64"/>
      <c r="L41" s="155"/>
      <c r="M41" s="473"/>
      <c r="N41" s="399"/>
      <c r="O41" s="393"/>
      <c r="P41" s="347"/>
      <c r="Q41" s="393"/>
      <c r="R41" s="336"/>
      <c r="S41" s="336"/>
      <c r="T41" s="336"/>
      <c r="U41" s="68"/>
      <c r="V41" s="65"/>
    </row>
    <row r="42" spans="1:22" s="63" customFormat="1" ht="17" customHeight="1" thickBot="1" x14ac:dyDescent="0.2">
      <c r="A42" s="515"/>
      <c r="B42" s="34">
        <v>2.1</v>
      </c>
      <c r="C42" s="34">
        <v>12</v>
      </c>
      <c r="D42" s="24" t="s">
        <v>115</v>
      </c>
      <c r="E42" s="214">
        <v>6.5</v>
      </c>
      <c r="F42" s="273"/>
      <c r="G42" s="251">
        <f t="shared" si="7"/>
        <v>78</v>
      </c>
      <c r="H42" s="44">
        <f t="shared" si="6"/>
        <v>0</v>
      </c>
      <c r="I42" s="122">
        <f t="shared" si="8"/>
        <v>0</v>
      </c>
      <c r="J42" s="60"/>
      <c r="K42" s="64"/>
      <c r="L42" s="155"/>
      <c r="M42" s="474"/>
      <c r="N42" s="475"/>
      <c r="O42" s="394"/>
      <c r="P42" s="362"/>
      <c r="Q42" s="394"/>
      <c r="R42" s="350"/>
      <c r="S42" s="350"/>
      <c r="T42" s="350"/>
      <c r="U42" s="68"/>
      <c r="V42" s="65"/>
    </row>
    <row r="43" spans="1:22" s="63" customFormat="1" ht="17" customHeight="1" x14ac:dyDescent="0.15">
      <c r="A43" s="515"/>
      <c r="B43" s="34">
        <v>3.1</v>
      </c>
      <c r="C43" s="34">
        <v>6</v>
      </c>
      <c r="D43" s="24" t="s">
        <v>116</v>
      </c>
      <c r="E43" s="214">
        <v>7.4</v>
      </c>
      <c r="F43" s="273"/>
      <c r="G43" s="251">
        <f t="shared" si="7"/>
        <v>44.400000000000006</v>
      </c>
      <c r="H43" s="44">
        <f t="shared" si="6"/>
        <v>0</v>
      </c>
      <c r="I43" s="122">
        <f t="shared" si="8"/>
        <v>0</v>
      </c>
      <c r="J43" s="60"/>
      <c r="K43" s="64"/>
      <c r="L43" s="450" t="s">
        <v>54</v>
      </c>
      <c r="M43" s="429" t="s">
        <v>12</v>
      </c>
      <c r="N43" s="430"/>
      <c r="O43" s="76">
        <v>50</v>
      </c>
      <c r="P43" s="71">
        <v>16</v>
      </c>
      <c r="Q43" s="275"/>
      <c r="R43" s="250">
        <f t="shared" ref="R43:R58" si="9">INT(P43*(1-$F$76)*1000+0.5)/1000</f>
        <v>16</v>
      </c>
      <c r="S43" s="46">
        <f t="shared" ref="S43:S58" si="10">Q43*O43</f>
        <v>0</v>
      </c>
      <c r="T43" s="124">
        <f t="shared" ref="T43:T58" si="11">Q43*R43</f>
        <v>0</v>
      </c>
      <c r="U43" s="68"/>
      <c r="V43" s="65"/>
    </row>
    <row r="44" spans="1:22" s="63" customFormat="1" ht="17" customHeight="1" thickBot="1" x14ac:dyDescent="0.2">
      <c r="A44" s="516"/>
      <c r="B44" s="35">
        <v>4.9000000000000004</v>
      </c>
      <c r="C44" s="35">
        <v>6</v>
      </c>
      <c r="D44" s="26" t="s">
        <v>117</v>
      </c>
      <c r="E44" s="215">
        <v>9.1999999999999993</v>
      </c>
      <c r="F44" s="274"/>
      <c r="G44" s="253">
        <f t="shared" si="7"/>
        <v>55.199999999999996</v>
      </c>
      <c r="H44" s="45">
        <f t="shared" si="6"/>
        <v>0</v>
      </c>
      <c r="I44" s="123">
        <f>F44*G44</f>
        <v>0</v>
      </c>
      <c r="J44" s="60"/>
      <c r="K44" s="64"/>
      <c r="L44" s="451"/>
      <c r="M44" s="431" t="s">
        <v>13</v>
      </c>
      <c r="N44" s="396"/>
      <c r="O44" s="76">
        <v>50</v>
      </c>
      <c r="P44" s="71">
        <v>16</v>
      </c>
      <c r="Q44" s="273">
        <v>0</v>
      </c>
      <c r="R44" s="251">
        <f t="shared" si="9"/>
        <v>16</v>
      </c>
      <c r="S44" s="44">
        <f t="shared" si="10"/>
        <v>0</v>
      </c>
      <c r="T44" s="122">
        <f t="shared" si="11"/>
        <v>0</v>
      </c>
      <c r="U44" s="68"/>
      <c r="V44" s="65"/>
    </row>
    <row r="45" spans="1:22" s="63" customFormat="1" ht="17" customHeight="1" x14ac:dyDescent="0.15">
      <c r="A45" s="509" t="s">
        <v>227</v>
      </c>
      <c r="B45" s="42">
        <v>0.6</v>
      </c>
      <c r="C45" s="42">
        <v>12</v>
      </c>
      <c r="D45" s="102" t="s">
        <v>118</v>
      </c>
      <c r="E45" s="216">
        <v>7</v>
      </c>
      <c r="F45" s="275"/>
      <c r="G45" s="250">
        <f t="shared" si="7"/>
        <v>84</v>
      </c>
      <c r="H45" s="46">
        <f t="shared" si="6"/>
        <v>0</v>
      </c>
      <c r="I45" s="124">
        <f t="shared" si="8"/>
        <v>0</v>
      </c>
      <c r="J45" s="97"/>
      <c r="K45" s="64"/>
      <c r="L45" s="451"/>
      <c r="M45" s="432" t="s">
        <v>14</v>
      </c>
      <c r="N45" s="396"/>
      <c r="O45" s="76">
        <v>50</v>
      </c>
      <c r="P45" s="71">
        <v>16</v>
      </c>
      <c r="Q45" s="273"/>
      <c r="R45" s="251">
        <f t="shared" si="9"/>
        <v>16</v>
      </c>
      <c r="S45" s="44">
        <f t="shared" si="10"/>
        <v>0</v>
      </c>
      <c r="T45" s="122">
        <f t="shared" si="11"/>
        <v>0</v>
      </c>
      <c r="U45" s="68"/>
      <c r="V45" s="65"/>
    </row>
    <row r="46" spans="1:22" s="63" customFormat="1" ht="17" customHeight="1" x14ac:dyDescent="0.15">
      <c r="A46" s="515"/>
      <c r="B46" s="34">
        <v>1.2</v>
      </c>
      <c r="C46" s="34">
        <v>12</v>
      </c>
      <c r="D46" s="24" t="s">
        <v>119</v>
      </c>
      <c r="E46" s="214">
        <v>7.8</v>
      </c>
      <c r="F46" s="273"/>
      <c r="G46" s="251">
        <f t="shared" si="7"/>
        <v>93.6</v>
      </c>
      <c r="H46" s="44">
        <f t="shared" si="6"/>
        <v>0</v>
      </c>
      <c r="I46" s="122">
        <f t="shared" si="8"/>
        <v>0</v>
      </c>
      <c r="J46" s="97"/>
      <c r="K46" s="64"/>
      <c r="L46" s="451"/>
      <c r="M46" s="401" t="s">
        <v>15</v>
      </c>
      <c r="N46" s="396"/>
      <c r="O46" s="76">
        <v>50</v>
      </c>
      <c r="P46" s="71">
        <v>16</v>
      </c>
      <c r="Q46" s="273"/>
      <c r="R46" s="251">
        <f t="shared" si="9"/>
        <v>16</v>
      </c>
      <c r="S46" s="44">
        <f t="shared" si="10"/>
        <v>0</v>
      </c>
      <c r="T46" s="122">
        <f t="shared" si="11"/>
        <v>0</v>
      </c>
      <c r="U46" s="68"/>
      <c r="V46" s="65"/>
    </row>
    <row r="47" spans="1:22" s="63" customFormat="1" ht="17" customHeight="1" x14ac:dyDescent="0.15">
      <c r="A47" s="515"/>
      <c r="B47" s="34">
        <v>1.5</v>
      </c>
      <c r="C47" s="34">
        <v>12</v>
      </c>
      <c r="D47" s="24" t="s">
        <v>120</v>
      </c>
      <c r="E47" s="214">
        <v>8.1999999999999993</v>
      </c>
      <c r="F47" s="273"/>
      <c r="G47" s="251">
        <f t="shared" si="7"/>
        <v>98.399999999999991</v>
      </c>
      <c r="H47" s="44">
        <f t="shared" si="6"/>
        <v>0</v>
      </c>
      <c r="I47" s="122">
        <f t="shared" si="8"/>
        <v>0</v>
      </c>
      <c r="J47" s="97"/>
      <c r="K47" s="64"/>
      <c r="L47" s="451"/>
      <c r="M47" s="404" t="s">
        <v>16</v>
      </c>
      <c r="N47" s="396"/>
      <c r="O47" s="76">
        <v>50</v>
      </c>
      <c r="P47" s="71">
        <v>16</v>
      </c>
      <c r="Q47" s="273"/>
      <c r="R47" s="251">
        <f t="shared" si="9"/>
        <v>16</v>
      </c>
      <c r="S47" s="44">
        <f t="shared" si="10"/>
        <v>0</v>
      </c>
      <c r="T47" s="122">
        <f t="shared" si="11"/>
        <v>0</v>
      </c>
      <c r="U47" s="68"/>
      <c r="V47" s="65"/>
    </row>
    <row r="48" spans="1:22" s="63" customFormat="1" ht="17" customHeight="1" x14ac:dyDescent="0.15">
      <c r="A48" s="515"/>
      <c r="B48" s="34">
        <v>2.1</v>
      </c>
      <c r="C48" s="34">
        <v>12</v>
      </c>
      <c r="D48" s="24" t="s">
        <v>121</v>
      </c>
      <c r="E48" s="214">
        <v>9</v>
      </c>
      <c r="F48" s="273"/>
      <c r="G48" s="251">
        <f t="shared" si="7"/>
        <v>108</v>
      </c>
      <c r="H48" s="44">
        <f t="shared" si="6"/>
        <v>0</v>
      </c>
      <c r="I48" s="122">
        <f t="shared" si="8"/>
        <v>0</v>
      </c>
      <c r="J48" s="97"/>
      <c r="K48" s="64"/>
      <c r="L48" s="451"/>
      <c r="M48" s="402" t="s">
        <v>17</v>
      </c>
      <c r="N48" s="396"/>
      <c r="O48" s="76">
        <v>50</v>
      </c>
      <c r="P48" s="71">
        <v>16</v>
      </c>
      <c r="Q48" s="273"/>
      <c r="R48" s="251">
        <f t="shared" si="9"/>
        <v>16</v>
      </c>
      <c r="S48" s="44">
        <f t="shared" si="10"/>
        <v>0</v>
      </c>
      <c r="T48" s="122">
        <f t="shared" si="11"/>
        <v>0</v>
      </c>
      <c r="U48" s="68"/>
      <c r="V48" s="65"/>
    </row>
    <row r="49" spans="1:22" s="63" customFormat="1" ht="17" customHeight="1" x14ac:dyDescent="0.15">
      <c r="A49" s="515"/>
      <c r="B49" s="34">
        <v>3.1</v>
      </c>
      <c r="C49" s="34">
        <v>6</v>
      </c>
      <c r="D49" s="24" t="s">
        <v>122</v>
      </c>
      <c r="E49" s="214">
        <v>10.199999999999999</v>
      </c>
      <c r="F49" s="273"/>
      <c r="G49" s="251">
        <f t="shared" si="7"/>
        <v>61.199999999999996</v>
      </c>
      <c r="H49" s="44">
        <f t="shared" si="6"/>
        <v>0</v>
      </c>
      <c r="I49" s="122">
        <f t="shared" si="8"/>
        <v>0</v>
      </c>
      <c r="J49" s="97"/>
      <c r="K49" s="64"/>
      <c r="L49" s="451"/>
      <c r="M49" s="502" t="s">
        <v>18</v>
      </c>
      <c r="N49" s="396"/>
      <c r="O49" s="76">
        <v>50</v>
      </c>
      <c r="P49" s="71">
        <v>16</v>
      </c>
      <c r="Q49" s="273">
        <v>0</v>
      </c>
      <c r="R49" s="251">
        <f t="shared" si="9"/>
        <v>16</v>
      </c>
      <c r="S49" s="44">
        <f t="shared" si="10"/>
        <v>0</v>
      </c>
      <c r="T49" s="122">
        <f t="shared" si="11"/>
        <v>0</v>
      </c>
      <c r="U49" s="68"/>
      <c r="V49" s="65"/>
    </row>
    <row r="50" spans="1:22" s="63" customFormat="1" ht="17" customHeight="1" thickBot="1" x14ac:dyDescent="0.2">
      <c r="A50" s="516"/>
      <c r="B50" s="35">
        <v>4.9000000000000004</v>
      </c>
      <c r="C50" s="35">
        <v>6</v>
      </c>
      <c r="D50" s="26" t="s">
        <v>123</v>
      </c>
      <c r="E50" s="215">
        <v>12.6</v>
      </c>
      <c r="F50" s="274"/>
      <c r="G50" s="253">
        <f t="shared" si="7"/>
        <v>75.599999999999994</v>
      </c>
      <c r="H50" s="45">
        <f t="shared" si="6"/>
        <v>0</v>
      </c>
      <c r="I50" s="123">
        <f t="shared" si="8"/>
        <v>0</v>
      </c>
      <c r="J50" s="97"/>
      <c r="K50" s="64"/>
      <c r="L50" s="451"/>
      <c r="M50" s="503" t="s">
        <v>19</v>
      </c>
      <c r="N50" s="396"/>
      <c r="O50" s="76">
        <v>50</v>
      </c>
      <c r="P50" s="71">
        <v>16</v>
      </c>
      <c r="Q50" s="273">
        <v>0</v>
      </c>
      <c r="R50" s="251">
        <f t="shared" si="9"/>
        <v>16</v>
      </c>
      <c r="S50" s="44">
        <f t="shared" si="10"/>
        <v>0</v>
      </c>
      <c r="T50" s="122">
        <f t="shared" si="11"/>
        <v>0</v>
      </c>
      <c r="U50" s="68"/>
      <c r="V50" s="65"/>
    </row>
    <row r="51" spans="1:22" s="63" customFormat="1" ht="17" customHeight="1" x14ac:dyDescent="0.15">
      <c r="J51" s="97"/>
      <c r="K51" s="64"/>
      <c r="L51" s="451"/>
      <c r="M51" s="504" t="s">
        <v>20</v>
      </c>
      <c r="N51" s="396"/>
      <c r="O51" s="76">
        <v>50</v>
      </c>
      <c r="P51" s="71">
        <v>16</v>
      </c>
      <c r="Q51" s="273">
        <v>0</v>
      </c>
      <c r="R51" s="251">
        <f t="shared" si="9"/>
        <v>16</v>
      </c>
      <c r="S51" s="44">
        <f t="shared" si="10"/>
        <v>0</v>
      </c>
      <c r="T51" s="122">
        <f t="shared" si="11"/>
        <v>0</v>
      </c>
      <c r="U51" s="68"/>
      <c r="V51" s="65"/>
    </row>
    <row r="52" spans="1:22" s="63" customFormat="1" ht="17" customHeight="1" thickBot="1" x14ac:dyDescent="0.2">
      <c r="B52" s="109"/>
      <c r="C52" s="390" t="s">
        <v>228</v>
      </c>
      <c r="D52" s="391"/>
      <c r="E52" s="391"/>
      <c r="F52" s="391"/>
      <c r="G52" s="391"/>
      <c r="H52" s="391"/>
      <c r="I52" s="392"/>
      <c r="J52" s="97"/>
      <c r="K52" s="64"/>
      <c r="L52" s="451"/>
      <c r="M52" s="477" t="s">
        <v>21</v>
      </c>
      <c r="N52" s="396"/>
      <c r="O52" s="76">
        <v>50</v>
      </c>
      <c r="P52" s="71">
        <v>16</v>
      </c>
      <c r="Q52" s="273">
        <v>0</v>
      </c>
      <c r="R52" s="251">
        <f t="shared" si="9"/>
        <v>16</v>
      </c>
      <c r="S52" s="44">
        <f t="shared" si="10"/>
        <v>0</v>
      </c>
      <c r="T52" s="122">
        <f t="shared" si="11"/>
        <v>0</v>
      </c>
      <c r="U52" s="68"/>
    </row>
    <row r="53" spans="1:22" s="63" customFormat="1" ht="17" customHeight="1" x14ac:dyDescent="0.15">
      <c r="A53" s="520" t="s">
        <v>226</v>
      </c>
      <c r="B53" s="235">
        <v>6.1</v>
      </c>
      <c r="C53" s="236">
        <v>1</v>
      </c>
      <c r="D53" s="112" t="s">
        <v>125</v>
      </c>
      <c r="E53" s="255">
        <v>13</v>
      </c>
      <c r="F53" s="276"/>
      <c r="G53" s="256">
        <f>C53*E53</f>
        <v>13</v>
      </c>
      <c r="H53" s="237">
        <f t="shared" ref="H53:H62" si="12">F53*C53</f>
        <v>0</v>
      </c>
      <c r="I53" s="121">
        <f t="shared" ref="I53:I62" si="13">F53*G53</f>
        <v>0</v>
      </c>
      <c r="J53" s="97"/>
      <c r="K53" s="64"/>
      <c r="L53" s="451"/>
      <c r="M53" s="400" t="s">
        <v>22</v>
      </c>
      <c r="N53" s="396"/>
      <c r="O53" s="76">
        <v>50</v>
      </c>
      <c r="P53" s="71">
        <v>16</v>
      </c>
      <c r="Q53" s="273">
        <v>0</v>
      </c>
      <c r="R53" s="251">
        <f t="shared" si="9"/>
        <v>16</v>
      </c>
      <c r="S53" s="44">
        <f t="shared" si="10"/>
        <v>0</v>
      </c>
      <c r="T53" s="122">
        <f t="shared" si="11"/>
        <v>0</v>
      </c>
      <c r="U53" s="68"/>
    </row>
    <row r="54" spans="1:22" s="63" customFormat="1" ht="17" customHeight="1" x14ac:dyDescent="0.15">
      <c r="A54" s="521"/>
      <c r="B54" s="36">
        <v>7.9</v>
      </c>
      <c r="C54" s="37">
        <v>1</v>
      </c>
      <c r="D54" s="25" t="s">
        <v>126</v>
      </c>
      <c r="E54" s="218">
        <v>15</v>
      </c>
      <c r="F54" s="277"/>
      <c r="G54" s="256">
        <f>C54*E54</f>
        <v>15</v>
      </c>
      <c r="H54" s="107">
        <f t="shared" si="12"/>
        <v>0</v>
      </c>
      <c r="I54" s="122">
        <f t="shared" si="13"/>
        <v>0</v>
      </c>
      <c r="J54" s="97"/>
      <c r="K54" s="64"/>
      <c r="L54" s="451"/>
      <c r="M54" s="395" t="s">
        <v>23</v>
      </c>
      <c r="N54" s="396"/>
      <c r="O54" s="76">
        <v>50</v>
      </c>
      <c r="P54" s="71">
        <v>16</v>
      </c>
      <c r="Q54" s="273">
        <v>0</v>
      </c>
      <c r="R54" s="251">
        <f t="shared" si="9"/>
        <v>16</v>
      </c>
      <c r="S54" s="44">
        <f t="shared" si="10"/>
        <v>0</v>
      </c>
      <c r="T54" s="122">
        <f t="shared" si="11"/>
        <v>0</v>
      </c>
      <c r="U54" s="68"/>
    </row>
    <row r="55" spans="1:22" s="63" customFormat="1" ht="17" customHeight="1" x14ac:dyDescent="0.15">
      <c r="A55" s="521"/>
      <c r="B55" s="36">
        <v>9.6999999999999993</v>
      </c>
      <c r="C55" s="37">
        <v>1</v>
      </c>
      <c r="D55" s="25" t="s">
        <v>127</v>
      </c>
      <c r="E55" s="218">
        <v>17</v>
      </c>
      <c r="F55" s="277"/>
      <c r="G55" s="256">
        <f t="shared" ref="G55:G62" si="14">C55*E55</f>
        <v>17</v>
      </c>
      <c r="H55" s="107">
        <f t="shared" si="12"/>
        <v>0</v>
      </c>
      <c r="I55" s="122">
        <f t="shared" si="13"/>
        <v>0</v>
      </c>
      <c r="J55" s="97"/>
      <c r="K55" s="64"/>
      <c r="L55" s="451"/>
      <c r="M55" s="505" t="s">
        <v>24</v>
      </c>
      <c r="N55" s="396"/>
      <c r="O55" s="76">
        <v>50</v>
      </c>
      <c r="P55" s="71">
        <v>16</v>
      </c>
      <c r="Q55" s="273">
        <v>0</v>
      </c>
      <c r="R55" s="251">
        <f t="shared" si="9"/>
        <v>16</v>
      </c>
      <c r="S55" s="44">
        <f t="shared" si="10"/>
        <v>0</v>
      </c>
      <c r="T55" s="122">
        <f t="shared" si="11"/>
        <v>0</v>
      </c>
      <c r="U55" s="68"/>
    </row>
    <row r="56" spans="1:22" s="63" customFormat="1" ht="17" customHeight="1" x14ac:dyDescent="0.15">
      <c r="A56" s="521"/>
      <c r="B56" s="36">
        <v>12.2</v>
      </c>
      <c r="C56" s="37">
        <v>1</v>
      </c>
      <c r="D56" s="25" t="s">
        <v>128</v>
      </c>
      <c r="E56" s="218">
        <v>20</v>
      </c>
      <c r="F56" s="277"/>
      <c r="G56" s="256">
        <f t="shared" si="14"/>
        <v>20</v>
      </c>
      <c r="H56" s="107">
        <f t="shared" si="12"/>
        <v>0</v>
      </c>
      <c r="I56" s="122">
        <f t="shared" si="13"/>
        <v>0</v>
      </c>
      <c r="J56" s="97"/>
      <c r="K56" s="64"/>
      <c r="L56" s="451"/>
      <c r="M56" s="476" t="s">
        <v>25</v>
      </c>
      <c r="N56" s="396"/>
      <c r="O56" s="76">
        <v>50</v>
      </c>
      <c r="P56" s="71">
        <v>16</v>
      </c>
      <c r="Q56" s="273">
        <v>0</v>
      </c>
      <c r="R56" s="251">
        <f t="shared" si="9"/>
        <v>16</v>
      </c>
      <c r="S56" s="44">
        <f t="shared" si="10"/>
        <v>0</v>
      </c>
      <c r="T56" s="122">
        <f t="shared" si="11"/>
        <v>0</v>
      </c>
      <c r="U56" s="68"/>
    </row>
    <row r="57" spans="1:22" s="63" customFormat="1" ht="17" customHeight="1" thickBot="1" x14ac:dyDescent="0.2">
      <c r="A57" s="522"/>
      <c r="B57" s="38">
        <v>15.2</v>
      </c>
      <c r="C57" s="39">
        <v>1</v>
      </c>
      <c r="D57" s="31" t="s">
        <v>129</v>
      </c>
      <c r="E57" s="219">
        <v>23</v>
      </c>
      <c r="F57" s="278"/>
      <c r="G57" s="257">
        <f t="shared" si="14"/>
        <v>23</v>
      </c>
      <c r="H57" s="108">
        <f t="shared" si="12"/>
        <v>0</v>
      </c>
      <c r="I57" s="123">
        <f t="shared" si="13"/>
        <v>0</v>
      </c>
      <c r="J57" s="97"/>
      <c r="K57" s="69"/>
      <c r="L57" s="451"/>
      <c r="M57" s="480" t="s">
        <v>26</v>
      </c>
      <c r="N57" s="396"/>
      <c r="O57" s="76">
        <v>50</v>
      </c>
      <c r="P57" s="71">
        <v>16</v>
      </c>
      <c r="Q57" s="273">
        <v>0</v>
      </c>
      <c r="R57" s="251">
        <f t="shared" si="9"/>
        <v>16</v>
      </c>
      <c r="S57" s="44">
        <f t="shared" si="10"/>
        <v>0</v>
      </c>
      <c r="T57" s="122">
        <f t="shared" si="11"/>
        <v>0</v>
      </c>
      <c r="U57" s="68"/>
    </row>
    <row r="58" spans="1:22" s="63" customFormat="1" ht="17" customHeight="1" thickBot="1" x14ac:dyDescent="0.2">
      <c r="A58" s="520" t="s">
        <v>227</v>
      </c>
      <c r="B58" s="40">
        <v>6.1</v>
      </c>
      <c r="C58" s="41">
        <v>1</v>
      </c>
      <c r="D58" s="30" t="s">
        <v>130</v>
      </c>
      <c r="E58" s="217">
        <v>16.5</v>
      </c>
      <c r="F58" s="279"/>
      <c r="G58" s="258">
        <f t="shared" si="14"/>
        <v>16.5</v>
      </c>
      <c r="H58" s="106">
        <f t="shared" si="12"/>
        <v>0</v>
      </c>
      <c r="I58" s="124">
        <f t="shared" si="13"/>
        <v>0</v>
      </c>
      <c r="J58" s="97"/>
      <c r="K58" s="69"/>
      <c r="L58" s="451"/>
      <c r="M58" s="482" t="s">
        <v>27</v>
      </c>
      <c r="N58" s="483"/>
      <c r="O58" s="79">
        <v>50</v>
      </c>
      <c r="P58" s="74">
        <v>16</v>
      </c>
      <c r="Q58" s="274">
        <v>0</v>
      </c>
      <c r="R58" s="253">
        <f t="shared" si="9"/>
        <v>16</v>
      </c>
      <c r="S58" s="45">
        <f t="shared" si="10"/>
        <v>0</v>
      </c>
      <c r="T58" s="123">
        <f t="shared" si="11"/>
        <v>0</v>
      </c>
      <c r="U58" s="68"/>
    </row>
    <row r="59" spans="1:22" s="63" customFormat="1" ht="17" customHeight="1" x14ac:dyDescent="0.15">
      <c r="A59" s="521"/>
      <c r="B59" s="36">
        <v>7.9</v>
      </c>
      <c r="C59" s="37">
        <v>1</v>
      </c>
      <c r="D59" s="25" t="s">
        <v>131</v>
      </c>
      <c r="E59" s="218">
        <v>19.5</v>
      </c>
      <c r="F59" s="277"/>
      <c r="G59" s="256">
        <f t="shared" si="14"/>
        <v>19.5</v>
      </c>
      <c r="H59" s="107">
        <f t="shared" si="12"/>
        <v>0</v>
      </c>
      <c r="I59" s="122">
        <f t="shared" si="13"/>
        <v>0</v>
      </c>
      <c r="J59" s="97"/>
      <c r="K59" s="69"/>
      <c r="L59" s="451"/>
      <c r="M59" s="132"/>
      <c r="U59" s="68"/>
    </row>
    <row r="60" spans="1:22" s="63" customFormat="1" ht="17" customHeight="1" thickBot="1" x14ac:dyDescent="0.2">
      <c r="A60" s="521"/>
      <c r="B60" s="36">
        <v>9.6999999999999993</v>
      </c>
      <c r="C60" s="37">
        <v>1</v>
      </c>
      <c r="D60" s="25" t="s">
        <v>132</v>
      </c>
      <c r="E60" s="218">
        <v>22.5</v>
      </c>
      <c r="F60" s="277"/>
      <c r="G60" s="256">
        <f t="shared" si="14"/>
        <v>22.5</v>
      </c>
      <c r="H60" s="107">
        <f t="shared" si="12"/>
        <v>0</v>
      </c>
      <c r="I60" s="122">
        <f t="shared" si="13"/>
        <v>0</v>
      </c>
      <c r="J60" s="97"/>
      <c r="K60" s="69"/>
      <c r="L60" s="451"/>
      <c r="M60" s="397" t="s">
        <v>265</v>
      </c>
      <c r="N60" s="484"/>
      <c r="O60" s="484"/>
      <c r="P60" s="484"/>
      <c r="Q60" s="484"/>
      <c r="R60" s="484"/>
      <c r="S60" s="484"/>
      <c r="T60" s="485"/>
      <c r="U60" s="68"/>
    </row>
    <row r="61" spans="1:22" s="63" customFormat="1" ht="17" customHeight="1" x14ac:dyDescent="0.15">
      <c r="A61" s="521"/>
      <c r="B61" s="36">
        <v>12.2</v>
      </c>
      <c r="C61" s="37">
        <v>1</v>
      </c>
      <c r="D61" s="25" t="s">
        <v>133</v>
      </c>
      <c r="E61" s="218">
        <v>26.5</v>
      </c>
      <c r="F61" s="277"/>
      <c r="G61" s="256">
        <f t="shared" si="14"/>
        <v>26.5</v>
      </c>
      <c r="H61" s="107">
        <f t="shared" si="12"/>
        <v>0</v>
      </c>
      <c r="I61" s="122">
        <f t="shared" si="13"/>
        <v>0</v>
      </c>
      <c r="J61" s="97"/>
      <c r="K61" s="69"/>
      <c r="L61" s="451"/>
      <c r="M61" s="501" t="s">
        <v>61</v>
      </c>
      <c r="N61" s="430"/>
      <c r="O61" s="77">
        <v>1</v>
      </c>
      <c r="P61" s="72">
        <v>25</v>
      </c>
      <c r="Q61" s="272"/>
      <c r="R61" s="249">
        <f t="shared" ref="R61:R66" si="15">INT(P61*(1-$F$76)*1000+0.5)/1000</f>
        <v>25</v>
      </c>
      <c r="S61" s="43">
        <f t="shared" ref="S61:S66" si="16">Q61*O61</f>
        <v>0</v>
      </c>
      <c r="T61" s="121">
        <f t="shared" ref="T61:T66" si="17">Q61*R61</f>
        <v>0</v>
      </c>
      <c r="U61" s="68"/>
    </row>
    <row r="62" spans="1:22" s="63" customFormat="1" ht="17" customHeight="1" thickBot="1" x14ac:dyDescent="0.2">
      <c r="A62" s="522"/>
      <c r="B62" s="38">
        <v>15.2</v>
      </c>
      <c r="C62" s="39">
        <v>1</v>
      </c>
      <c r="D62" s="31" t="s">
        <v>134</v>
      </c>
      <c r="E62" s="219">
        <v>31.5</v>
      </c>
      <c r="F62" s="278"/>
      <c r="G62" s="257">
        <f t="shared" si="14"/>
        <v>31.5</v>
      </c>
      <c r="H62" s="108">
        <f t="shared" si="12"/>
        <v>0</v>
      </c>
      <c r="I62" s="123">
        <f t="shared" si="13"/>
        <v>0</v>
      </c>
      <c r="J62" s="97"/>
      <c r="K62" s="69"/>
      <c r="L62" s="451"/>
      <c r="M62" s="489" t="s">
        <v>28</v>
      </c>
      <c r="N62" s="490"/>
      <c r="O62" s="76">
        <v>1</v>
      </c>
      <c r="P62" s="71">
        <v>25</v>
      </c>
      <c r="Q62" s="275">
        <v>0</v>
      </c>
      <c r="R62" s="250">
        <f t="shared" si="15"/>
        <v>25</v>
      </c>
      <c r="S62" s="46">
        <f t="shared" si="16"/>
        <v>0</v>
      </c>
      <c r="T62" s="124">
        <f t="shared" si="17"/>
        <v>0</v>
      </c>
      <c r="U62" s="68"/>
    </row>
    <row r="63" spans="1:22" s="63" customFormat="1" ht="17" customHeight="1" x14ac:dyDescent="0.15">
      <c r="A63" s="70"/>
      <c r="J63" s="97"/>
      <c r="K63" s="69"/>
      <c r="L63" s="451"/>
      <c r="M63" s="459" t="s">
        <v>29</v>
      </c>
      <c r="N63" s="396"/>
      <c r="O63" s="78">
        <v>1</v>
      </c>
      <c r="P63" s="73">
        <v>25</v>
      </c>
      <c r="Q63" s="273"/>
      <c r="R63" s="251">
        <f t="shared" si="15"/>
        <v>25</v>
      </c>
      <c r="S63" s="44">
        <f t="shared" si="16"/>
        <v>0</v>
      </c>
      <c r="T63" s="122">
        <f t="shared" si="17"/>
        <v>0</v>
      </c>
      <c r="U63" s="68"/>
    </row>
    <row r="64" spans="1:22" s="63" customFormat="1" ht="17" customHeight="1" thickBot="1" x14ac:dyDescent="0.2">
      <c r="A64" s="70"/>
      <c r="B64" s="129"/>
      <c r="C64" s="456" t="s">
        <v>145</v>
      </c>
      <c r="D64" s="457"/>
      <c r="E64" s="457"/>
      <c r="F64" s="457"/>
      <c r="G64" s="457"/>
      <c r="H64" s="457"/>
      <c r="I64" s="458"/>
      <c r="J64" s="97"/>
      <c r="K64" s="69"/>
      <c r="L64" s="451"/>
      <c r="M64" s="395" t="s">
        <v>30</v>
      </c>
      <c r="N64" s="396"/>
      <c r="O64" s="78">
        <v>1</v>
      </c>
      <c r="P64" s="73">
        <v>25</v>
      </c>
      <c r="Q64" s="273"/>
      <c r="R64" s="251">
        <f t="shared" si="15"/>
        <v>25</v>
      </c>
      <c r="S64" s="44">
        <f t="shared" si="16"/>
        <v>0</v>
      </c>
      <c r="T64" s="122">
        <f t="shared" si="17"/>
        <v>0</v>
      </c>
      <c r="U64" s="68"/>
    </row>
    <row r="65" spans="1:21" s="63" customFormat="1" ht="17" customHeight="1" x14ac:dyDescent="0.15">
      <c r="A65" s="512" t="s">
        <v>84</v>
      </c>
      <c r="B65" s="33">
        <v>2.1</v>
      </c>
      <c r="C65" s="33">
        <v>12</v>
      </c>
      <c r="D65" s="112" t="s">
        <v>40</v>
      </c>
      <c r="E65" s="213">
        <v>2.9</v>
      </c>
      <c r="F65" s="272"/>
      <c r="G65" s="249">
        <f>C65*E65</f>
        <v>34.799999999999997</v>
      </c>
      <c r="H65" s="43">
        <f>F65*12</f>
        <v>0</v>
      </c>
      <c r="I65" s="121">
        <f>G65*F65</f>
        <v>0</v>
      </c>
      <c r="J65" s="97"/>
      <c r="K65" s="69"/>
      <c r="L65" s="451"/>
      <c r="M65" s="488" t="s">
        <v>31</v>
      </c>
      <c r="N65" s="396"/>
      <c r="O65" s="78">
        <v>1</v>
      </c>
      <c r="P65" s="73">
        <v>25</v>
      </c>
      <c r="Q65" s="273"/>
      <c r="R65" s="251">
        <f t="shared" si="15"/>
        <v>25</v>
      </c>
      <c r="S65" s="44">
        <f t="shared" si="16"/>
        <v>0</v>
      </c>
      <c r="T65" s="122">
        <f t="shared" si="17"/>
        <v>0</v>
      </c>
      <c r="U65" s="68"/>
    </row>
    <row r="66" spans="1:21" s="70" customFormat="1" ht="17" customHeight="1" thickBot="1" x14ac:dyDescent="0.2">
      <c r="A66" s="513"/>
      <c r="B66" s="34">
        <v>3.1</v>
      </c>
      <c r="C66" s="34">
        <v>12</v>
      </c>
      <c r="D66" s="25" t="s">
        <v>85</v>
      </c>
      <c r="E66" s="214">
        <v>3.4</v>
      </c>
      <c r="F66" s="273"/>
      <c r="G66" s="251">
        <f>C66*E66</f>
        <v>40.799999999999997</v>
      </c>
      <c r="H66" s="44">
        <f>F66*12</f>
        <v>0</v>
      </c>
      <c r="I66" s="122">
        <f>G66*F66</f>
        <v>0</v>
      </c>
      <c r="J66" s="97"/>
      <c r="K66" s="69"/>
      <c r="L66" s="451"/>
      <c r="M66" s="500" t="s">
        <v>32</v>
      </c>
      <c r="N66" s="483"/>
      <c r="O66" s="79">
        <v>1</v>
      </c>
      <c r="P66" s="74">
        <v>25</v>
      </c>
      <c r="Q66" s="274"/>
      <c r="R66" s="253">
        <f t="shared" si="15"/>
        <v>25</v>
      </c>
      <c r="S66" s="45">
        <f t="shared" si="16"/>
        <v>0</v>
      </c>
      <c r="T66" s="123">
        <f t="shared" si="17"/>
        <v>0</v>
      </c>
    </row>
    <row r="67" spans="1:21" s="70" customFormat="1" ht="18.75" customHeight="1" thickBot="1" x14ac:dyDescent="0.2">
      <c r="A67" s="514"/>
      <c r="B67" s="35">
        <v>4.9000000000000004</v>
      </c>
      <c r="C67" s="35">
        <v>12</v>
      </c>
      <c r="D67" s="31" t="s">
        <v>41</v>
      </c>
      <c r="E67" s="215">
        <v>4.4000000000000004</v>
      </c>
      <c r="F67" s="274"/>
      <c r="G67" s="250">
        <f>C67*E67</f>
        <v>52.800000000000004</v>
      </c>
      <c r="H67" s="45">
        <f>F67*12</f>
        <v>0</v>
      </c>
      <c r="I67" s="123">
        <f>G67*F67</f>
        <v>0</v>
      </c>
      <c r="J67" s="67"/>
      <c r="K67" s="69"/>
      <c r="L67" s="451"/>
      <c r="M67" s="130"/>
    </row>
    <row r="68" spans="1:21" s="70" customFormat="1" ht="18.75" customHeight="1" thickBot="1" x14ac:dyDescent="0.2">
      <c r="A68" s="174"/>
      <c r="B68" s="175"/>
      <c r="C68" s="175"/>
      <c r="D68" s="176"/>
      <c r="E68" s="136"/>
      <c r="F68" s="137"/>
      <c r="G68" s="97"/>
      <c r="H68" s="137"/>
      <c r="I68" s="177"/>
      <c r="J68" s="67"/>
      <c r="K68" s="69"/>
      <c r="L68" s="451"/>
      <c r="M68" s="397" t="s">
        <v>264</v>
      </c>
      <c r="N68" s="398" t="s">
        <v>33</v>
      </c>
      <c r="O68" s="398"/>
      <c r="P68" s="398"/>
      <c r="Q68" s="398"/>
      <c r="R68" s="398"/>
      <c r="S68" s="398"/>
      <c r="T68" s="399"/>
    </row>
    <row r="69" spans="1:21" s="70" customFormat="1" ht="18.75" customHeight="1" thickBot="1" x14ac:dyDescent="0.2">
      <c r="A69" s="62"/>
      <c r="B69" s="238"/>
      <c r="C69" s="543" t="s">
        <v>148</v>
      </c>
      <c r="D69" s="544"/>
      <c r="E69" s="544"/>
      <c r="F69" s="544"/>
      <c r="G69" s="544"/>
      <c r="H69" s="544"/>
      <c r="I69" s="545"/>
      <c r="J69" s="67"/>
      <c r="K69" s="69"/>
      <c r="L69" s="451"/>
      <c r="M69" s="481" t="s">
        <v>52</v>
      </c>
      <c r="N69" s="430"/>
      <c r="O69" s="77">
        <v>1</v>
      </c>
      <c r="P69" s="72">
        <v>55</v>
      </c>
      <c r="Q69" s="272"/>
      <c r="R69" s="249">
        <f>INT(P69*(1-$F$76)*1000+0.5)/1000</f>
        <v>55</v>
      </c>
      <c r="S69" s="43">
        <f>Q69*O69</f>
        <v>0</v>
      </c>
      <c r="T69" s="121">
        <f>Q69*R69</f>
        <v>0</v>
      </c>
    </row>
    <row r="70" spans="1:21" s="70" customFormat="1" ht="18.75" customHeight="1" thickBot="1" x14ac:dyDescent="0.2">
      <c r="A70" s="509" t="s">
        <v>149</v>
      </c>
      <c r="B70" s="288">
        <v>20.117000000000001</v>
      </c>
      <c r="C70" s="289">
        <v>1</v>
      </c>
      <c r="D70" s="290" t="s">
        <v>233</v>
      </c>
      <c r="E70" s="291">
        <v>39.4</v>
      </c>
      <c r="F70" s="280"/>
      <c r="G70" s="250">
        <f>C70*E70</f>
        <v>39.4</v>
      </c>
      <c r="H70" s="260">
        <f>F70</f>
        <v>0</v>
      </c>
      <c r="I70" s="124">
        <f>G70*F70</f>
        <v>0</v>
      </c>
      <c r="J70" s="67"/>
      <c r="K70" s="69"/>
      <c r="L70" s="451"/>
      <c r="M70" s="482" t="s">
        <v>236</v>
      </c>
      <c r="N70" s="483"/>
      <c r="O70" s="79">
        <v>1</v>
      </c>
      <c r="P70" s="74">
        <v>55</v>
      </c>
      <c r="Q70" s="274"/>
      <c r="R70" s="253">
        <f>INT(P70*(1-$F$76)*1000+0.5)/1000</f>
        <v>55</v>
      </c>
      <c r="S70" s="45">
        <f>Q70*O70</f>
        <v>0</v>
      </c>
      <c r="T70" s="123">
        <f>Q70*R70</f>
        <v>0</v>
      </c>
    </row>
    <row r="71" spans="1:21" s="70" customFormat="1" ht="17" customHeight="1" x14ac:dyDescent="0.15">
      <c r="A71" s="510"/>
      <c r="B71" s="292">
        <v>24.994</v>
      </c>
      <c r="C71" s="293">
        <v>1</v>
      </c>
      <c r="D71" s="294" t="s">
        <v>234</v>
      </c>
      <c r="E71" s="295">
        <v>47.7</v>
      </c>
      <c r="F71" s="281"/>
      <c r="G71" s="250">
        <f>C71*E71</f>
        <v>47.7</v>
      </c>
      <c r="H71" s="44">
        <f>F71</f>
        <v>0</v>
      </c>
      <c r="I71" s="122">
        <f>G71*F71</f>
        <v>0</v>
      </c>
      <c r="J71" s="67"/>
      <c r="K71" s="69"/>
      <c r="L71" s="451"/>
      <c r="M71" s="130"/>
    </row>
    <row r="72" spans="1:21" s="70" customFormat="1" ht="17" customHeight="1" thickBot="1" x14ac:dyDescent="0.2">
      <c r="A72" s="510"/>
      <c r="B72" s="292">
        <v>30.48</v>
      </c>
      <c r="C72" s="293">
        <v>1</v>
      </c>
      <c r="D72" s="296" t="s">
        <v>235</v>
      </c>
      <c r="E72" s="295">
        <v>55.9</v>
      </c>
      <c r="F72" s="281"/>
      <c r="G72" s="250">
        <f>C72*E72</f>
        <v>55.9</v>
      </c>
      <c r="H72" s="44">
        <f>F72</f>
        <v>0</v>
      </c>
      <c r="I72" s="122">
        <f>G72*F72</f>
        <v>0</v>
      </c>
      <c r="J72" s="67"/>
      <c r="K72" s="69"/>
      <c r="L72" s="451"/>
      <c r="M72" s="397" t="s">
        <v>269</v>
      </c>
      <c r="N72" s="398"/>
      <c r="O72" s="398"/>
      <c r="P72" s="398"/>
      <c r="Q72" s="398"/>
      <c r="R72" s="398"/>
      <c r="S72" s="398"/>
      <c r="T72" s="399"/>
    </row>
    <row r="73" spans="1:21" s="70" customFormat="1" ht="17" customHeight="1" thickBot="1" x14ac:dyDescent="0.2">
      <c r="A73" s="510"/>
      <c r="B73" s="297">
        <v>2.1</v>
      </c>
      <c r="C73" s="298">
        <v>1</v>
      </c>
      <c r="D73" s="299" t="s">
        <v>287</v>
      </c>
      <c r="E73" s="300">
        <v>12</v>
      </c>
      <c r="F73" s="282"/>
      <c r="G73" s="250">
        <f>C73*E73</f>
        <v>12</v>
      </c>
      <c r="H73" s="192">
        <f>F73</f>
        <v>0</v>
      </c>
      <c r="I73" s="128">
        <f>G73*F73</f>
        <v>0</v>
      </c>
      <c r="J73" s="67"/>
      <c r="K73" s="69"/>
      <c r="L73" s="451"/>
      <c r="M73" s="325" t="s">
        <v>288</v>
      </c>
      <c r="N73" s="326"/>
      <c r="O73" s="320" t="s">
        <v>290</v>
      </c>
      <c r="P73" s="316">
        <v>7.5</v>
      </c>
      <c r="Q73" s="317"/>
      <c r="R73" s="254">
        <f>P73</f>
        <v>7.5</v>
      </c>
      <c r="S73" s="315">
        <f>Q73</f>
        <v>0</v>
      </c>
      <c r="T73" s="314">
        <f>Q73*R73</f>
        <v>0</v>
      </c>
    </row>
    <row r="74" spans="1:21" s="70" customFormat="1" ht="17" customHeight="1" thickBot="1" x14ac:dyDescent="0.2">
      <c r="A74" s="511"/>
      <c r="B74" s="292">
        <v>4.9000000000000004</v>
      </c>
      <c r="C74" s="293">
        <v>1</v>
      </c>
      <c r="D74" s="294" t="s">
        <v>232</v>
      </c>
      <c r="E74" s="295">
        <v>16.899999999999999</v>
      </c>
      <c r="F74" s="283"/>
      <c r="G74" s="250">
        <f>C74*E74</f>
        <v>16.899999999999999</v>
      </c>
      <c r="H74" s="45">
        <f>F74</f>
        <v>0</v>
      </c>
      <c r="I74" s="123">
        <f>G74*F74</f>
        <v>0</v>
      </c>
      <c r="J74" s="67"/>
      <c r="K74" s="69"/>
      <c r="L74" s="452"/>
      <c r="M74" s="327" t="s">
        <v>289</v>
      </c>
      <c r="N74" s="327" t="s">
        <v>289</v>
      </c>
      <c r="O74" s="320" t="s">
        <v>290</v>
      </c>
      <c r="P74" s="316">
        <v>7.5</v>
      </c>
      <c r="Q74" s="317"/>
      <c r="R74" s="254">
        <f>P74</f>
        <v>7.5</v>
      </c>
      <c r="S74" s="315">
        <f t="shared" ref="S74:S80" si="18">Q74</f>
        <v>0</v>
      </c>
      <c r="T74" s="314">
        <f t="shared" ref="T74:T80" si="19">Q74*R74</f>
        <v>0</v>
      </c>
    </row>
    <row r="75" spans="1:21" s="70" customFormat="1" ht="17" customHeight="1" thickBot="1" x14ac:dyDescent="0.2">
      <c r="A75" s="199"/>
      <c r="B75" s="204"/>
      <c r="C75" s="205"/>
      <c r="D75" s="206"/>
      <c r="E75" s="207"/>
      <c r="F75" s="208"/>
      <c r="G75" s="97"/>
      <c r="H75" s="137"/>
      <c r="I75" s="177"/>
      <c r="J75" s="67"/>
      <c r="K75" s="67"/>
      <c r="L75" s="67"/>
      <c r="M75" s="328" t="s">
        <v>291</v>
      </c>
      <c r="N75" s="328" t="s">
        <v>291</v>
      </c>
      <c r="O75" s="320" t="s">
        <v>290</v>
      </c>
      <c r="P75" s="316">
        <v>7.5</v>
      </c>
      <c r="Q75" s="317"/>
      <c r="R75" s="254">
        <f t="shared" ref="R75:R80" si="20">P75</f>
        <v>7.5</v>
      </c>
      <c r="S75" s="315">
        <f t="shared" si="18"/>
        <v>0</v>
      </c>
      <c r="T75" s="314">
        <f t="shared" si="19"/>
        <v>0</v>
      </c>
    </row>
    <row r="76" spans="1:21" s="70" customFormat="1" ht="17" customHeight="1" thickBot="1" x14ac:dyDescent="0.2">
      <c r="A76" s="154"/>
      <c r="B76" s="556"/>
      <c r="C76" s="556"/>
      <c r="D76" s="556"/>
      <c r="E76" s="556"/>
      <c r="F76" s="559"/>
      <c r="M76" s="322" t="s">
        <v>294</v>
      </c>
      <c r="N76" s="323"/>
      <c r="O76" s="320" t="s">
        <v>298</v>
      </c>
      <c r="P76" s="321">
        <v>9.9499999999999993</v>
      </c>
      <c r="Q76" s="317"/>
      <c r="R76" s="254">
        <f t="shared" si="20"/>
        <v>9.9499999999999993</v>
      </c>
      <c r="S76" s="315">
        <f t="shared" si="18"/>
        <v>0</v>
      </c>
      <c r="T76" s="314">
        <f t="shared" si="19"/>
        <v>0</v>
      </c>
    </row>
    <row r="77" spans="1:21" s="70" customFormat="1" ht="17" customHeight="1" thickBot="1" x14ac:dyDescent="0.2">
      <c r="B77" s="556"/>
      <c r="C77" s="556"/>
      <c r="D77" s="556"/>
      <c r="E77" s="556"/>
      <c r="F77" s="559"/>
      <c r="M77" s="331" t="s">
        <v>295</v>
      </c>
      <c r="N77" s="331" t="s">
        <v>300</v>
      </c>
      <c r="O77" s="320" t="s">
        <v>298</v>
      </c>
      <c r="P77" s="321">
        <v>9.9499999999999993</v>
      </c>
      <c r="Q77" s="317"/>
      <c r="R77" s="254">
        <f t="shared" si="20"/>
        <v>9.9499999999999993</v>
      </c>
      <c r="S77" s="315">
        <f t="shared" si="18"/>
        <v>0</v>
      </c>
      <c r="T77" s="314">
        <f t="shared" si="19"/>
        <v>0</v>
      </c>
    </row>
    <row r="78" spans="1:21" s="70" customFormat="1" ht="20.25" customHeight="1" thickBot="1" x14ac:dyDescent="0.25">
      <c r="G78" s="98"/>
      <c r="H78" s="9"/>
      <c r="I78" s="59" t="s">
        <v>263</v>
      </c>
      <c r="K78" s="69"/>
      <c r="L78" s="143"/>
      <c r="M78" s="329" t="s">
        <v>296</v>
      </c>
      <c r="N78" s="330"/>
      <c r="O78" s="320" t="s">
        <v>298</v>
      </c>
      <c r="P78" s="321">
        <v>9.9499999999999993</v>
      </c>
      <c r="Q78" s="317"/>
      <c r="R78" s="254">
        <f t="shared" si="20"/>
        <v>9.9499999999999993</v>
      </c>
      <c r="S78" s="315">
        <f t="shared" si="18"/>
        <v>0</v>
      </c>
      <c r="T78" s="314">
        <f t="shared" si="19"/>
        <v>0</v>
      </c>
    </row>
    <row r="79" spans="1:21" s="70" customFormat="1" ht="20.25" customHeight="1" thickBot="1" x14ac:dyDescent="0.3">
      <c r="B79" s="150"/>
      <c r="C79" s="150"/>
      <c r="D79" s="444" t="s">
        <v>87</v>
      </c>
      <c r="E79" s="444"/>
      <c r="F79" s="444"/>
      <c r="G79" s="151"/>
      <c r="H79" s="442">
        <f>SUM(I15:I36)+SUM(I53:I62)+SUM(T26:T37)+SUM(T43:T58)+SUM(I65:I67)+SUM(T61:T66)+SUM(T69:T70)+SUM(I39:I50)+T73+SUM(I70:I74)</f>
        <v>0</v>
      </c>
      <c r="I79" s="443"/>
      <c r="K79" s="69"/>
      <c r="L79" s="143"/>
      <c r="M79" s="324" t="s">
        <v>297</v>
      </c>
      <c r="N79" s="324" t="s">
        <v>299</v>
      </c>
      <c r="O79" s="320" t="s">
        <v>298</v>
      </c>
      <c r="P79" s="321">
        <v>9.9499999999999993</v>
      </c>
      <c r="Q79" s="317"/>
      <c r="R79" s="254">
        <f t="shared" si="20"/>
        <v>9.9499999999999993</v>
      </c>
      <c r="S79" s="315">
        <f t="shared" si="18"/>
        <v>0</v>
      </c>
      <c r="T79" s="314">
        <f t="shared" si="19"/>
        <v>0</v>
      </c>
    </row>
    <row r="80" spans="1:21" s="70" customFormat="1" ht="20.25" customHeight="1" thickBot="1" x14ac:dyDescent="0.25">
      <c r="B80" s="150"/>
      <c r="C80" s="150"/>
      <c r="D80" s="554"/>
      <c r="E80" s="554"/>
      <c r="F80" s="554"/>
      <c r="G80" s="239"/>
      <c r="H80" s="449">
        <f>H79*G80</f>
        <v>0</v>
      </c>
      <c r="I80" s="449"/>
      <c r="K80" s="69"/>
      <c r="L80" s="143"/>
      <c r="M80" s="560" t="s">
        <v>292</v>
      </c>
      <c r="N80" s="561"/>
      <c r="O80" s="320" t="s">
        <v>293</v>
      </c>
      <c r="P80" s="316">
        <v>7.5</v>
      </c>
      <c r="Q80" s="317"/>
      <c r="R80" s="254">
        <f t="shared" si="20"/>
        <v>7.5</v>
      </c>
      <c r="S80" s="315">
        <f t="shared" si="18"/>
        <v>0</v>
      </c>
      <c r="T80" s="314">
        <f t="shared" si="19"/>
        <v>0</v>
      </c>
    </row>
    <row r="81" spans="1:21" s="70" customFormat="1" ht="20.25" customHeight="1" x14ac:dyDescent="0.2">
      <c r="B81" s="150"/>
      <c r="C81" s="151"/>
      <c r="D81" s="555" t="s">
        <v>286</v>
      </c>
      <c r="E81" s="444"/>
      <c r="F81" s="444"/>
      <c r="G81" s="151"/>
      <c r="H81" s="449">
        <f>IF((H79+H80)&lt;750,30,0)</f>
        <v>30</v>
      </c>
      <c r="I81" s="377"/>
      <c r="K81" s="69"/>
      <c r="L81" s="143"/>
    </row>
    <row r="82" spans="1:21" s="70" customFormat="1" ht="20.25" customHeight="1" thickBot="1" x14ac:dyDescent="0.25">
      <c r="B82" s="156"/>
      <c r="C82" s="157"/>
      <c r="D82" s="157"/>
      <c r="E82" s="157"/>
      <c r="F82" s="157"/>
      <c r="G82" s="153"/>
      <c r="H82" s="378"/>
      <c r="I82" s="379"/>
      <c r="K82" s="69"/>
      <c r="L82" s="143"/>
      <c r="M82" s="366" t="s">
        <v>258</v>
      </c>
      <c r="N82" s="367"/>
      <c r="O82" s="367"/>
      <c r="P82" s="368"/>
      <c r="Q82" s="506" t="s">
        <v>303</v>
      </c>
      <c r="R82" s="507"/>
      <c r="S82" s="507"/>
      <c r="T82" s="508"/>
    </row>
    <row r="83" spans="1:21" s="70" customFormat="1" ht="20.25" customHeight="1" thickTop="1" thickBot="1" x14ac:dyDescent="0.2">
      <c r="B83" s="557" t="s">
        <v>143</v>
      </c>
      <c r="C83" s="557"/>
      <c r="D83" s="158">
        <f>Q26*8.4+Q27*11.2+Q28*9.4+Q29*10.6+Q30*10.8+Q31*11+Q32*8.2+Q33*11+Q34*9.2+Q35*10+Q36*12+Q37*10.8+F15*0.7+F16*0.82+F17*0.97+F18*1.1+F19*1.3+F20*1.38+F21*1.56+F22*1.03+F23*1.07+F24*1.3+F25*1.5+F26*0.67+F27*0.73+F28*0.84+F29*0.98+F30*1.03+F31*1.15+F32*1.25+F33*0.85+F34*0.95+F35*1.06+F36*1.27+F53*0.26+F54*0.34+F55*0.37+F56*0.49+F57*0.58+F58*0.26+F59*0.34+F60*0.37+F61*0.49+F62*0.58+F65*0.68+F66*0.9+F67*1.4+F39*0.7+F40*0.97+F41*1.1+F42*1.38+F43*1.07+F44*1.5+F45*0.67+F46*0.84+F47*0.98+F48*1.15+F49*0.95+F50*1.27+SUM(Q43:Q58)/8*0.25+SUM(Q61:Q66)*0.2+SUM(Q69:Q70)*0.3+Q73*0.128</f>
        <v>0</v>
      </c>
      <c r="G83" s="98"/>
      <c r="H83" s="134"/>
      <c r="I83" s="135"/>
      <c r="K83" s="69"/>
      <c r="L83" s="143"/>
      <c r="M83" s="366" t="s">
        <v>259</v>
      </c>
      <c r="N83" s="367"/>
      <c r="O83" s="367"/>
      <c r="P83" s="368"/>
      <c r="Q83" s="567" t="s">
        <v>285</v>
      </c>
      <c r="R83" s="568"/>
      <c r="S83" s="568"/>
      <c r="T83" s="569"/>
    </row>
    <row r="84" spans="1:21" s="70" customFormat="1" ht="20.25" customHeight="1" thickTop="1" thickBot="1" x14ac:dyDescent="0.2">
      <c r="B84" s="557" t="s">
        <v>144</v>
      </c>
      <c r="C84" s="557"/>
      <c r="D84" s="159">
        <f>SUM(F15:F36)*0.2*0.2*0.3+SUM(F39:F50)*0.2*0.2*0.3+0.2*0.4*0.6*(F65/10+F66/8+F67/5)+SUM(F53:F57)/6*0.2*0.2*0.3+SUM(F58:F62)/6*0.2*0.2*0.3+SUM(Q26:Q37)*0.2*0.4*0.6+SUM(Q43:Q58)/8/6*0.2*0.2*0.3+SUM(Q61:Q66)/6*0.2*0.2*0.3+SUM(Q69:Q70)/6*0.2*0.2*0.3+Q73*0.145*0.145*0.025</f>
        <v>0</v>
      </c>
      <c r="F84" s="562" t="s">
        <v>280</v>
      </c>
      <c r="G84" s="563"/>
      <c r="H84" s="466">
        <f>IF(H79&gt;0,H79+H80+H81,0)</f>
        <v>0</v>
      </c>
      <c r="I84" s="467"/>
      <c r="K84" s="69"/>
      <c r="L84" s="143"/>
      <c r="M84" s="366" t="s">
        <v>260</v>
      </c>
      <c r="N84" s="367"/>
      <c r="O84" s="367"/>
      <c r="P84" s="368"/>
      <c r="Q84" s="589" t="s">
        <v>304</v>
      </c>
      <c r="R84" s="507"/>
      <c r="S84" s="507"/>
      <c r="T84" s="508"/>
    </row>
    <row r="85" spans="1:21" s="70" customFormat="1" ht="20.25" customHeight="1" thickTop="1" thickBot="1" x14ac:dyDescent="0.2">
      <c r="B85" s="165"/>
      <c r="C85" s="165"/>
      <c r="D85" s="166"/>
      <c r="F85" s="564" t="s">
        <v>282</v>
      </c>
      <c r="G85" s="565"/>
      <c r="H85" s="466">
        <f>H84*0.19</f>
        <v>0</v>
      </c>
      <c r="I85" s="467"/>
      <c r="K85" s="69"/>
      <c r="L85" s="143"/>
      <c r="M85" s="366" t="s">
        <v>261</v>
      </c>
      <c r="N85" s="367"/>
      <c r="O85" s="367"/>
      <c r="P85" s="558"/>
      <c r="Q85" s="506" t="s">
        <v>262</v>
      </c>
      <c r="R85" s="507"/>
      <c r="S85" s="507"/>
      <c r="T85" s="508"/>
    </row>
    <row r="86" spans="1:21" s="70" customFormat="1" ht="20.25" customHeight="1" thickTop="1" thickBot="1" x14ac:dyDescent="0.2">
      <c r="B86" s="165"/>
      <c r="C86" s="165"/>
      <c r="D86" s="166"/>
      <c r="F86" s="562" t="s">
        <v>281</v>
      </c>
      <c r="G86" s="566"/>
      <c r="H86" s="466">
        <f>H84*1.19</f>
        <v>0</v>
      </c>
      <c r="I86" s="467"/>
      <c r="K86" s="69"/>
      <c r="L86" s="143"/>
      <c r="M86" s="246"/>
      <c r="N86" s="247"/>
      <c r="O86" s="247"/>
      <c r="P86" s="248"/>
      <c r="Q86" s="240"/>
      <c r="R86" s="241"/>
      <c r="S86" s="241"/>
      <c r="T86" s="242"/>
    </row>
    <row r="87" spans="1:21" s="70" customFormat="1" ht="20.25" customHeight="1" thickTop="1" x14ac:dyDescent="0.15">
      <c r="B87" s="165"/>
      <c r="C87" s="165"/>
      <c r="D87" s="166"/>
      <c r="G87" s="111"/>
      <c r="H87" s="170"/>
      <c r="I87" s="170"/>
      <c r="K87" s="69"/>
      <c r="L87" s="143"/>
      <c r="M87" s="308"/>
      <c r="N87" s="309"/>
      <c r="O87" s="309"/>
      <c r="P87" s="310"/>
      <c r="Q87" s="311"/>
      <c r="R87" s="312"/>
      <c r="S87" s="312"/>
      <c r="T87" s="313"/>
    </row>
    <row r="88" spans="1:21" s="70" customFormat="1" ht="20.25" customHeight="1" x14ac:dyDescent="0.15">
      <c r="A88" s="262"/>
      <c r="B88" s="263"/>
      <c r="C88" s="263"/>
      <c r="D88" s="264"/>
      <c r="E88" s="265"/>
      <c r="F88" s="265"/>
      <c r="G88" s="266"/>
      <c r="H88" s="267"/>
      <c r="I88" s="267"/>
      <c r="J88" s="265"/>
      <c r="K88" s="268"/>
      <c r="L88" s="269"/>
      <c r="M88" s="161"/>
      <c r="N88" s="161"/>
      <c r="O88" s="161"/>
      <c r="P88" s="168"/>
      <c r="Q88" s="160"/>
      <c r="R88" s="160"/>
      <c r="S88" s="160"/>
      <c r="T88" s="245"/>
    </row>
    <row r="89" spans="1:21" s="70" customFormat="1" ht="30" customHeight="1" x14ac:dyDescent="0.15">
      <c r="A89" s="270"/>
      <c r="B89" s="306"/>
      <c r="C89" s="306"/>
      <c r="D89" s="306"/>
      <c r="E89" s="306"/>
      <c r="F89" s="130"/>
      <c r="G89" s="306"/>
      <c r="H89" s="307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71"/>
    </row>
    <row r="90" spans="1:21" s="70" customFormat="1" ht="15" customHeight="1" x14ac:dyDescent="0.15">
      <c r="A90" s="243"/>
      <c r="B90" s="552" t="s">
        <v>270</v>
      </c>
      <c r="C90" s="552"/>
      <c r="D90" s="552"/>
      <c r="E90" s="553"/>
      <c r="F90" s="164"/>
      <c r="G90" s="552" t="s">
        <v>271</v>
      </c>
      <c r="H90" s="552"/>
      <c r="I90" s="164"/>
      <c r="J90" s="552" t="s">
        <v>272</v>
      </c>
      <c r="K90" s="552"/>
      <c r="L90" s="552"/>
      <c r="M90" s="552"/>
      <c r="N90" s="552"/>
      <c r="O90" s="164"/>
      <c r="P90" s="552" t="s">
        <v>273</v>
      </c>
      <c r="Q90" s="552"/>
      <c r="R90" s="552"/>
      <c r="S90" s="552"/>
      <c r="T90" s="244"/>
    </row>
    <row r="91" spans="1:21" s="70" customFormat="1" ht="15" customHeight="1" x14ac:dyDescent="0.15">
      <c r="A91" s="1"/>
      <c r="B91" s="2"/>
      <c r="C91" s="2"/>
      <c r="D91" s="2"/>
      <c r="E91" s="3"/>
      <c r="F91" s="3"/>
      <c r="G91" s="2"/>
      <c r="H91" s="2"/>
      <c r="I91" s="2"/>
      <c r="J91" s="2"/>
      <c r="K91" s="4"/>
      <c r="L91" s="4"/>
      <c r="M91" s="1"/>
      <c r="N91" s="1"/>
      <c r="O91" s="1"/>
      <c r="P91" s="1"/>
      <c r="Q91" s="1"/>
      <c r="R91" s="1"/>
      <c r="S91" s="1"/>
      <c r="T91" s="2"/>
      <c r="U91" s="130"/>
    </row>
    <row r="92" spans="1:21" s="5" customFormat="1" ht="17.25" customHeight="1" x14ac:dyDescent="0.15">
      <c r="A92" s="1"/>
      <c r="B92" s="2"/>
      <c r="C92" s="2"/>
      <c r="D92" s="2"/>
      <c r="E92" s="3"/>
      <c r="F92" s="3"/>
      <c r="G92" s="2"/>
      <c r="H92" s="2"/>
      <c r="I92" s="2"/>
      <c r="J92" s="2"/>
      <c r="K92" s="4"/>
      <c r="L92" s="4"/>
      <c r="M92" s="1"/>
      <c r="N92" s="1"/>
      <c r="O92" s="1"/>
      <c r="P92" s="1"/>
      <c r="Q92" s="1"/>
      <c r="R92" s="1"/>
      <c r="S92" s="1"/>
      <c r="T92" s="2"/>
    </row>
    <row r="95" spans="1:21" ht="33.75" customHeight="1" x14ac:dyDescent="0.15">
      <c r="F95" s="532" t="s">
        <v>301</v>
      </c>
      <c r="G95" s="533"/>
      <c r="H95" s="533"/>
      <c r="I95" s="533"/>
      <c r="J95" s="533"/>
      <c r="K95" s="533"/>
      <c r="L95" s="533"/>
      <c r="M95" s="533"/>
      <c r="N95" s="533"/>
      <c r="O95" s="534"/>
    </row>
    <row r="98" spans="1:1" x14ac:dyDescent="0.15">
      <c r="A98" s="588" t="s">
        <v>302</v>
      </c>
    </row>
  </sheetData>
  <sheetProtection password="95C7" sheet="1" objects="1" scenarios="1" selectLockedCells="1"/>
  <mergeCells count="119">
    <mergeCell ref="M56:N56"/>
    <mergeCell ref="M68:T68"/>
    <mergeCell ref="Q85:T85"/>
    <mergeCell ref="F76:F77"/>
    <mergeCell ref="H79:I79"/>
    <mergeCell ref="M80:N80"/>
    <mergeCell ref="P90:S90"/>
    <mergeCell ref="F84:G84"/>
    <mergeCell ref="F85:G85"/>
    <mergeCell ref="F86:G86"/>
    <mergeCell ref="H86:I86"/>
    <mergeCell ref="H85:I85"/>
    <mergeCell ref="Q83:T83"/>
    <mergeCell ref="Q84:T84"/>
    <mergeCell ref="M83:P83"/>
    <mergeCell ref="Q82:T82"/>
    <mergeCell ref="H82:I82"/>
    <mergeCell ref="B90:E90"/>
    <mergeCell ref="G90:H90"/>
    <mergeCell ref="J90:N90"/>
    <mergeCell ref="D80:F80"/>
    <mergeCell ref="D79:F79"/>
    <mergeCell ref="D81:F81"/>
    <mergeCell ref="B76:E77"/>
    <mergeCell ref="I12:I14"/>
    <mergeCell ref="E12:E14"/>
    <mergeCell ref="D12:D14"/>
    <mergeCell ref="G12:G14"/>
    <mergeCell ref="H81:I81"/>
    <mergeCell ref="H84:I84"/>
    <mergeCell ref="H80:I80"/>
    <mergeCell ref="B84:C84"/>
    <mergeCell ref="M84:P84"/>
    <mergeCell ref="B83:C83"/>
    <mergeCell ref="M82:P82"/>
    <mergeCell ref="M70:N70"/>
    <mergeCell ref="M85:P85"/>
    <mergeCell ref="M64:N64"/>
    <mergeCell ref="M54:N54"/>
    <mergeCell ref="M55:N55"/>
    <mergeCell ref="M72:T72"/>
    <mergeCell ref="M57:N57"/>
    <mergeCell ref="N18:T18"/>
    <mergeCell ref="B6:J7"/>
    <mergeCell ref="N15:T15"/>
    <mergeCell ref="M49:N49"/>
    <mergeCell ref="M69:N69"/>
    <mergeCell ref="L43:L74"/>
    <mergeCell ref="C52:I52"/>
    <mergeCell ref="M51:N51"/>
    <mergeCell ref="S23:S25"/>
    <mergeCell ref="R40:R42"/>
    <mergeCell ref="L26:L31"/>
    <mergeCell ref="L32:L37"/>
    <mergeCell ref="O23:O25"/>
    <mergeCell ref="P23:P25"/>
    <mergeCell ref="M23:M25"/>
    <mergeCell ref="M46:N46"/>
    <mergeCell ref="P40:P42"/>
    <mergeCell ref="C69:I69"/>
    <mergeCell ref="B8:I9"/>
    <mergeCell ref="N17:T17"/>
    <mergeCell ref="F12:F14"/>
    <mergeCell ref="M43:N43"/>
    <mergeCell ref="T40:T42"/>
    <mergeCell ref="F95:O95"/>
    <mergeCell ref="M66:N66"/>
    <mergeCell ref="M58:N58"/>
    <mergeCell ref="M65:N65"/>
    <mergeCell ref="M62:N62"/>
    <mergeCell ref="M63:N63"/>
    <mergeCell ref="M60:T60"/>
    <mergeCell ref="M61:N61"/>
    <mergeCell ref="B2:H2"/>
    <mergeCell ref="N8:T8"/>
    <mergeCell ref="N9:T9"/>
    <mergeCell ref="Q23:Q25"/>
    <mergeCell ref="R23:R25"/>
    <mergeCell ref="N16:T16"/>
    <mergeCell ref="N12:T12"/>
    <mergeCell ref="N10:T10"/>
    <mergeCell ref="N11:T11"/>
    <mergeCell ref="T23:T25"/>
    <mergeCell ref="S40:S42"/>
    <mergeCell ref="N19:T19"/>
    <mergeCell ref="M21:T22"/>
    <mergeCell ref="N23:N25"/>
    <mergeCell ref="M52:N52"/>
    <mergeCell ref="M50:N50"/>
    <mergeCell ref="B3:H3"/>
    <mergeCell ref="S3:T3"/>
    <mergeCell ref="N7:T7"/>
    <mergeCell ref="N13:T13"/>
    <mergeCell ref="M53:N53"/>
    <mergeCell ref="M40:N42"/>
    <mergeCell ref="O40:O42"/>
    <mergeCell ref="M44:N44"/>
    <mergeCell ref="M45:N45"/>
    <mergeCell ref="B12:B14"/>
    <mergeCell ref="B4:J4"/>
    <mergeCell ref="B5:C5"/>
    <mergeCell ref="M48:N48"/>
    <mergeCell ref="M47:N47"/>
    <mergeCell ref="C11:I11"/>
    <mergeCell ref="N14:T14"/>
    <mergeCell ref="M39:T39"/>
    <mergeCell ref="Q40:Q42"/>
    <mergeCell ref="A70:A74"/>
    <mergeCell ref="A65:A67"/>
    <mergeCell ref="C64:I64"/>
    <mergeCell ref="A39:A44"/>
    <mergeCell ref="A45:A50"/>
    <mergeCell ref="C38:I38"/>
    <mergeCell ref="H12:H14"/>
    <mergeCell ref="C12:C14"/>
    <mergeCell ref="A15:A25"/>
    <mergeCell ref="A26:A36"/>
    <mergeCell ref="A53:A57"/>
    <mergeCell ref="A58:A62"/>
  </mergeCells>
  <phoneticPr fontId="0" type="noConversion"/>
  <hyperlinks>
    <hyperlink ref="Q84" r:id="rId1"/>
  </hyperlinks>
  <printOptions horizontalCentered="1" verticalCentered="1"/>
  <pageMargins left="0.25" right="0.25" top="0.75" bottom="0.75" header="0.3" footer="0.3"/>
  <pageSetup paperSize="9" scale="40" orientation="portrait" blackAndWhite="1" horizontalDpi="300" verticalDpi="300" r:id="rId2"/>
  <headerFooter alignWithMargins="0"/>
  <ignoredErrors>
    <ignoredError sqref="I35" formula="1"/>
  </ignoredErrors>
  <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X89"/>
  <sheetViews>
    <sheetView showGridLines="0" showRowColHeaders="0" showZeros="0" showOutlineSymbols="0" topLeftCell="B1" zoomScale="75" zoomScaleNormal="93" zoomScaleSheetLayoutView="90" workbookViewId="0">
      <pane ySplit="4" topLeftCell="A63" activePane="bottomLeft" state="frozen"/>
      <selection pane="bottomLeft" activeCell="Q81" sqref="Q81:T83"/>
    </sheetView>
  </sheetViews>
  <sheetFormatPr baseColWidth="10" defaultRowHeight="13" x14ac:dyDescent="0.15"/>
  <cols>
    <col min="1" max="1" width="5.83203125" style="1" customWidth="1"/>
    <col min="2" max="2" width="8.6640625" style="2" customWidth="1"/>
    <col min="3" max="3" width="7.5" style="2" customWidth="1"/>
    <col min="4" max="4" width="14.33203125" style="2" customWidth="1"/>
    <col min="5" max="5" width="9.5" style="3" customWidth="1"/>
    <col min="6" max="6" width="13.6640625" style="3" customWidth="1"/>
    <col min="7" max="7" width="10.6640625" style="2" customWidth="1"/>
    <col min="8" max="8" width="12.5" style="2" customWidth="1"/>
    <col min="9" max="9" width="13.5" style="2" customWidth="1"/>
    <col min="10" max="10" width="14.1640625" style="2" customWidth="1"/>
    <col min="11" max="11" width="2.5" style="4" customWidth="1"/>
    <col min="12" max="12" width="6.5" style="4" customWidth="1"/>
    <col min="13" max="13" width="8.1640625" style="1" customWidth="1"/>
    <col min="14" max="14" width="7.83203125" style="1" customWidth="1"/>
    <col min="15" max="15" width="8.6640625" style="1" customWidth="1"/>
    <col min="16" max="16" width="8.33203125" style="1" customWidth="1"/>
    <col min="17" max="17" width="9.33203125" style="1" customWidth="1"/>
    <col min="18" max="18" width="9" style="1" customWidth="1"/>
    <col min="19" max="19" width="10" style="1" customWidth="1"/>
    <col min="20" max="20" width="13.5" style="2" customWidth="1"/>
    <col min="21" max="21" width="7.33203125" style="1" customWidth="1"/>
    <col min="22" max="16384" width="10.83203125" style="1"/>
  </cols>
  <sheetData>
    <row r="1" spans="1:20" ht="19.5" customHeight="1" x14ac:dyDescent="0.25">
      <c r="A1" s="211" t="s">
        <v>58</v>
      </c>
      <c r="B1" s="13"/>
      <c r="C1" s="18"/>
      <c r="D1" s="12"/>
      <c r="E1" s="210" t="s">
        <v>35</v>
      </c>
      <c r="F1" s="113" t="s">
        <v>55</v>
      </c>
      <c r="G1" s="13"/>
      <c r="H1" s="13"/>
      <c r="I1" s="14"/>
      <c r="J1" s="14"/>
      <c r="K1" s="14"/>
      <c r="L1" s="14"/>
      <c r="M1" s="11"/>
      <c r="N1" s="11"/>
      <c r="O1" s="11"/>
      <c r="P1" s="11"/>
      <c r="Q1" s="11"/>
      <c r="R1" s="11"/>
      <c r="S1" s="11"/>
      <c r="T1" s="13"/>
    </row>
    <row r="2" spans="1:20" ht="29.25" customHeight="1" x14ac:dyDescent="0.15">
      <c r="A2" s="27"/>
      <c r="B2" s="332" t="s">
        <v>57</v>
      </c>
      <c r="C2" s="423"/>
      <c r="D2" s="423"/>
      <c r="E2" s="423"/>
      <c r="F2" s="423"/>
      <c r="G2" s="423"/>
      <c r="H2" s="423"/>
      <c r="I2" s="14"/>
      <c r="J2" s="14"/>
      <c r="K2" s="14"/>
      <c r="L2" s="14"/>
      <c r="M2" s="11"/>
      <c r="N2" s="11"/>
      <c r="O2" s="11"/>
      <c r="P2" s="11"/>
      <c r="Q2" s="11"/>
      <c r="R2" s="11"/>
      <c r="S2" s="11"/>
      <c r="T2" s="13"/>
    </row>
    <row r="3" spans="1:20" ht="20.25" customHeight="1" x14ac:dyDescent="0.15">
      <c r="A3" s="27"/>
      <c r="B3" s="570" t="s">
        <v>59</v>
      </c>
      <c r="C3" s="423"/>
      <c r="D3" s="423"/>
      <c r="E3" s="423"/>
      <c r="F3" s="423"/>
      <c r="G3" s="423"/>
      <c r="H3" s="423"/>
      <c r="I3" s="114"/>
      <c r="J3" s="114"/>
      <c r="K3" s="115"/>
      <c r="L3" s="115"/>
      <c r="M3" s="116"/>
      <c r="N3" s="116"/>
      <c r="O3" s="116"/>
      <c r="P3" s="116"/>
      <c r="Q3" s="116"/>
      <c r="R3" s="116"/>
      <c r="S3" s="571" t="s">
        <v>153</v>
      </c>
      <c r="T3" s="423"/>
    </row>
    <row r="4" spans="1:20" ht="21.75" customHeight="1" thickBot="1" x14ac:dyDescent="0.25">
      <c r="A4" s="11"/>
      <c r="B4" s="110" t="s">
        <v>201</v>
      </c>
      <c r="C4" s="11"/>
      <c r="D4" s="13"/>
      <c r="E4" s="13"/>
      <c r="F4" s="13"/>
      <c r="G4" s="13"/>
      <c r="H4" s="13"/>
      <c r="I4" s="14"/>
      <c r="J4" s="120" t="s">
        <v>56</v>
      </c>
      <c r="K4" s="117"/>
      <c r="L4" s="117"/>
      <c r="M4" s="117"/>
      <c r="N4" s="117"/>
      <c r="O4" s="120" t="s">
        <v>38</v>
      </c>
      <c r="P4" s="118"/>
      <c r="Q4" s="118"/>
      <c r="R4" s="133"/>
      <c r="S4" s="11"/>
      <c r="T4" s="28"/>
    </row>
    <row r="5" spans="1:20" ht="27.75" customHeight="1" thickTop="1" thickBot="1" x14ac:dyDescent="0.2">
      <c r="R5" s="15" t="s">
        <v>34</v>
      </c>
      <c r="S5" s="360"/>
      <c r="T5" s="361"/>
    </row>
    <row r="6" spans="1:20" ht="35.25" customHeight="1" thickTop="1" thickBot="1" x14ac:dyDescent="0.45">
      <c r="A6" s="10"/>
      <c r="B6" s="427" t="s">
        <v>176</v>
      </c>
      <c r="C6" s="427"/>
      <c r="D6" s="427"/>
      <c r="E6" s="427"/>
      <c r="F6" s="427"/>
      <c r="G6" s="427"/>
      <c r="H6" s="356"/>
      <c r="I6" s="357"/>
      <c r="J6" s="358"/>
    </row>
    <row r="7" spans="1:20" ht="25" customHeight="1" thickTop="1" x14ac:dyDescent="0.25">
      <c r="B7" s="58"/>
      <c r="C7" s="58"/>
      <c r="D7" s="58"/>
      <c r="E7" s="16"/>
      <c r="F7" s="16"/>
      <c r="G7" s="16"/>
      <c r="H7" s="16"/>
      <c r="I7" s="16"/>
      <c r="J7" s="16"/>
      <c r="M7" s="6" t="s">
        <v>154</v>
      </c>
      <c r="N7" s="334"/>
      <c r="O7" s="334"/>
      <c r="P7" s="334"/>
      <c r="Q7" s="334"/>
      <c r="R7" s="334"/>
      <c r="S7" s="334"/>
      <c r="T7" s="334"/>
    </row>
    <row r="8" spans="1:20" ht="25" customHeight="1" x14ac:dyDescent="0.25">
      <c r="B8" s="424" t="s">
        <v>177</v>
      </c>
      <c r="C8" s="425"/>
      <c r="D8" s="425"/>
      <c r="E8" s="425"/>
      <c r="F8" s="425"/>
      <c r="G8" s="425"/>
      <c r="H8" s="425"/>
      <c r="I8" s="426"/>
      <c r="J8" s="148"/>
      <c r="M8" s="7" t="s">
        <v>155</v>
      </c>
      <c r="N8" s="334"/>
      <c r="O8" s="334"/>
      <c r="P8" s="334"/>
      <c r="Q8" s="334"/>
      <c r="R8" s="334"/>
      <c r="S8" s="334"/>
      <c r="T8" s="334"/>
    </row>
    <row r="9" spans="1:20" ht="25" customHeight="1" x14ac:dyDescent="0.25">
      <c r="B9" s="351" t="s">
        <v>211</v>
      </c>
      <c r="C9" s="352"/>
      <c r="D9" s="352"/>
      <c r="E9" s="352"/>
      <c r="F9" s="352"/>
      <c r="G9" s="352"/>
      <c r="H9" s="352"/>
      <c r="I9" s="353"/>
      <c r="J9" s="149"/>
      <c r="M9" s="7" t="s">
        <v>156</v>
      </c>
      <c r="N9" s="334"/>
      <c r="O9" s="334"/>
      <c r="P9" s="334"/>
      <c r="Q9" s="334"/>
      <c r="R9" s="334"/>
      <c r="S9" s="334"/>
      <c r="T9" s="334"/>
    </row>
    <row r="10" spans="1:20" ht="25" customHeight="1" x14ac:dyDescent="0.25">
      <c r="I10" s="163"/>
      <c r="J10" s="149"/>
      <c r="M10" s="7" t="s">
        <v>157</v>
      </c>
      <c r="N10" s="339"/>
      <c r="O10" s="339"/>
      <c r="P10" s="339"/>
      <c r="Q10" s="339"/>
      <c r="R10" s="339"/>
      <c r="S10" s="339"/>
      <c r="T10" s="339"/>
    </row>
    <row r="11" spans="1:20" ht="25" customHeight="1" x14ac:dyDescent="0.25">
      <c r="B11" s="68"/>
      <c r="C11" s="433" t="s">
        <v>166</v>
      </c>
      <c r="D11" s="434"/>
      <c r="E11" s="434"/>
      <c r="F11" s="434"/>
      <c r="G11" s="434"/>
      <c r="H11" s="434"/>
      <c r="I11" s="435"/>
      <c r="J11" s="75"/>
      <c r="M11" s="7" t="s">
        <v>158</v>
      </c>
      <c r="N11" s="334"/>
      <c r="O11" s="334"/>
      <c r="P11" s="334"/>
      <c r="Q11" s="334"/>
      <c r="R11" s="334"/>
      <c r="S11" s="334"/>
      <c r="T11" s="334"/>
    </row>
    <row r="12" spans="1:20" ht="25" customHeight="1" x14ac:dyDescent="0.25">
      <c r="B12" s="335" t="s">
        <v>167</v>
      </c>
      <c r="C12" s="346" t="s">
        <v>73</v>
      </c>
      <c r="D12" s="335" t="s">
        <v>168</v>
      </c>
      <c r="E12" s="346" t="s">
        <v>169</v>
      </c>
      <c r="F12" s="335" t="s">
        <v>75</v>
      </c>
      <c r="G12" s="335" t="s">
        <v>170</v>
      </c>
      <c r="H12" s="335" t="s">
        <v>77</v>
      </c>
      <c r="I12" s="346" t="s">
        <v>171</v>
      </c>
      <c r="M12" s="7" t="s">
        <v>159</v>
      </c>
      <c r="N12" s="334"/>
      <c r="O12" s="334"/>
      <c r="P12" s="334"/>
      <c r="Q12" s="334"/>
      <c r="R12" s="334"/>
      <c r="S12" s="334"/>
      <c r="T12" s="334"/>
    </row>
    <row r="13" spans="1:20" ht="18" customHeight="1" x14ac:dyDescent="0.2">
      <c r="A13" s="63"/>
      <c r="B13" s="336"/>
      <c r="C13" s="347"/>
      <c r="D13" s="336"/>
      <c r="E13" s="347"/>
      <c r="F13" s="336"/>
      <c r="G13" s="336"/>
      <c r="H13" s="336"/>
      <c r="I13" s="347"/>
      <c r="J13" s="20"/>
      <c r="M13" s="7" t="s">
        <v>160</v>
      </c>
      <c r="N13" s="436"/>
      <c r="O13" s="436"/>
      <c r="P13" s="436"/>
      <c r="Q13" s="436"/>
      <c r="R13" s="436"/>
      <c r="S13" s="436"/>
      <c r="T13" s="436"/>
    </row>
    <row r="14" spans="1:20" ht="18" customHeight="1" thickBot="1" x14ac:dyDescent="0.3">
      <c r="A14" s="64"/>
      <c r="B14" s="337"/>
      <c r="C14" s="348"/>
      <c r="D14" s="337"/>
      <c r="E14" s="348"/>
      <c r="F14" s="337"/>
      <c r="G14" s="337"/>
      <c r="H14" s="337"/>
      <c r="I14" s="362"/>
      <c r="J14" s="17"/>
      <c r="M14" s="7" t="s">
        <v>161</v>
      </c>
      <c r="N14" s="389"/>
      <c r="O14" s="389"/>
      <c r="P14" s="389"/>
      <c r="Q14" s="389"/>
      <c r="R14" s="389"/>
      <c r="S14" s="389"/>
      <c r="T14" s="389"/>
    </row>
    <row r="15" spans="1:20" ht="18" customHeight="1" x14ac:dyDescent="0.2">
      <c r="A15" s="405" t="s">
        <v>204</v>
      </c>
      <c r="B15" s="33">
        <v>0.6</v>
      </c>
      <c r="C15" s="33">
        <v>12</v>
      </c>
      <c r="D15" s="23" t="s">
        <v>89</v>
      </c>
      <c r="E15" s="72">
        <v>5.7</v>
      </c>
      <c r="F15" s="57"/>
      <c r="G15" s="88">
        <f t="shared" ref="G15:G36" si="0">INT(E15*(1-$F$76)*1000+0.5)/1000</f>
        <v>4.2750000000000004</v>
      </c>
      <c r="H15" s="43">
        <f t="shared" ref="H15:H36" si="1">F15*C15</f>
        <v>0</v>
      </c>
      <c r="I15" s="124">
        <f t="shared" ref="I15:I36" si="2">H15*G15</f>
        <v>0</v>
      </c>
      <c r="J15" s="29"/>
      <c r="M15" s="7" t="s">
        <v>162</v>
      </c>
      <c r="N15" s="338"/>
      <c r="O15" s="338"/>
      <c r="P15" s="338"/>
      <c r="Q15" s="338"/>
      <c r="R15" s="338"/>
      <c r="S15" s="338"/>
      <c r="T15" s="338"/>
    </row>
    <row r="16" spans="1:20" ht="18" customHeight="1" x14ac:dyDescent="0.2">
      <c r="A16" s="406"/>
      <c r="B16" s="34">
        <v>0.9</v>
      </c>
      <c r="C16" s="34">
        <v>12</v>
      </c>
      <c r="D16" s="24" t="s">
        <v>90</v>
      </c>
      <c r="E16" s="73">
        <v>6</v>
      </c>
      <c r="F16" s="55"/>
      <c r="G16" s="80">
        <f t="shared" si="0"/>
        <v>4.5</v>
      </c>
      <c r="H16" s="44">
        <f t="shared" si="1"/>
        <v>0</v>
      </c>
      <c r="I16" s="122">
        <f t="shared" si="2"/>
        <v>0</v>
      </c>
      <c r="J16" s="29"/>
      <c r="M16" s="7" t="s">
        <v>163</v>
      </c>
      <c r="N16" s="338"/>
      <c r="O16" s="338"/>
      <c r="P16" s="338"/>
      <c r="Q16" s="338"/>
      <c r="R16" s="338"/>
      <c r="S16" s="338"/>
      <c r="T16" s="338"/>
    </row>
    <row r="17" spans="1:24" ht="18" customHeight="1" x14ac:dyDescent="0.25">
      <c r="A17" s="406"/>
      <c r="B17" s="34">
        <v>1.2</v>
      </c>
      <c r="C17" s="34">
        <v>12</v>
      </c>
      <c r="D17" s="24" t="s">
        <v>91</v>
      </c>
      <c r="E17" s="73">
        <v>6.3</v>
      </c>
      <c r="F17" s="55"/>
      <c r="G17" s="80">
        <f t="shared" si="0"/>
        <v>4.7249999999999996</v>
      </c>
      <c r="H17" s="44">
        <f t="shared" si="1"/>
        <v>0</v>
      </c>
      <c r="I17" s="122">
        <f t="shared" si="2"/>
        <v>0</v>
      </c>
      <c r="J17" s="17"/>
      <c r="M17" s="7" t="s">
        <v>164</v>
      </c>
      <c r="N17" s="403"/>
      <c r="O17" s="389"/>
      <c r="P17" s="389"/>
      <c r="Q17" s="389"/>
      <c r="R17" s="389"/>
      <c r="S17" s="389"/>
      <c r="T17" s="389"/>
    </row>
    <row r="18" spans="1:24" ht="18" customHeight="1" x14ac:dyDescent="0.25">
      <c r="A18" s="406"/>
      <c r="B18" s="34">
        <v>1.5</v>
      </c>
      <c r="C18" s="34">
        <v>12</v>
      </c>
      <c r="D18" s="24" t="s">
        <v>92</v>
      </c>
      <c r="E18" s="73">
        <v>6.7</v>
      </c>
      <c r="F18" s="55"/>
      <c r="G18" s="80">
        <f t="shared" si="0"/>
        <v>5.0250000000000004</v>
      </c>
      <c r="H18" s="44">
        <f t="shared" si="1"/>
        <v>0</v>
      </c>
      <c r="I18" s="122">
        <f t="shared" si="2"/>
        <v>0</v>
      </c>
      <c r="J18" s="17"/>
      <c r="L18" s="17"/>
      <c r="M18" s="21" t="s">
        <v>165</v>
      </c>
      <c r="N18" s="349"/>
      <c r="O18" s="349"/>
      <c r="P18" s="349"/>
      <c r="Q18" s="349"/>
      <c r="R18" s="349"/>
      <c r="S18" s="349"/>
      <c r="T18" s="349"/>
    </row>
    <row r="19" spans="1:24" ht="15.75" customHeight="1" x14ac:dyDescent="0.25">
      <c r="A19" s="406"/>
      <c r="B19" s="34">
        <v>1.8</v>
      </c>
      <c r="C19" s="34">
        <v>12</v>
      </c>
      <c r="D19" s="24" t="s">
        <v>93</v>
      </c>
      <c r="E19" s="73">
        <v>7</v>
      </c>
      <c r="F19" s="55"/>
      <c r="G19" s="80">
        <f t="shared" si="0"/>
        <v>5.25</v>
      </c>
      <c r="H19" s="44">
        <f t="shared" si="1"/>
        <v>0</v>
      </c>
      <c r="I19" s="122">
        <f t="shared" si="2"/>
        <v>0</v>
      </c>
      <c r="J19" s="17"/>
      <c r="L19" s="17"/>
      <c r="M19" s="21"/>
      <c r="N19" s="198"/>
      <c r="O19" s="198"/>
      <c r="P19" s="198"/>
      <c r="Q19" s="198"/>
      <c r="R19" s="198"/>
      <c r="S19" s="198"/>
      <c r="T19" s="198"/>
    </row>
    <row r="20" spans="1:24" s="63" customFormat="1" ht="15.75" customHeight="1" x14ac:dyDescent="0.25">
      <c r="A20" s="406"/>
      <c r="B20" s="34">
        <v>2.1</v>
      </c>
      <c r="C20" s="34">
        <v>12</v>
      </c>
      <c r="D20" s="24" t="s">
        <v>94</v>
      </c>
      <c r="E20" s="73">
        <v>7.3</v>
      </c>
      <c r="F20" s="55"/>
      <c r="G20" s="80">
        <f t="shared" si="0"/>
        <v>5.4749999999999996</v>
      </c>
      <c r="H20" s="44">
        <f t="shared" si="1"/>
        <v>0</v>
      </c>
      <c r="I20" s="122">
        <f t="shared" si="2"/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63" customFormat="1" ht="15.75" customHeight="1" x14ac:dyDescent="0.25">
      <c r="A21" s="406"/>
      <c r="B21" s="34">
        <v>2.4</v>
      </c>
      <c r="C21" s="34">
        <v>12</v>
      </c>
      <c r="D21" s="24" t="s">
        <v>95</v>
      </c>
      <c r="E21" s="73">
        <v>7.7</v>
      </c>
      <c r="F21" s="55"/>
      <c r="G21" s="80">
        <f t="shared" si="0"/>
        <v>5.7750000000000004</v>
      </c>
      <c r="H21" s="44">
        <f t="shared" si="1"/>
        <v>0</v>
      </c>
      <c r="I21" s="122">
        <f t="shared" si="2"/>
        <v>0</v>
      </c>
      <c r="J21" s="47"/>
      <c r="K21" s="4"/>
      <c r="L21" s="17"/>
      <c r="M21" s="340" t="s">
        <v>146</v>
      </c>
      <c r="N21" s="341"/>
      <c r="O21" s="341"/>
      <c r="P21" s="341"/>
      <c r="Q21" s="341"/>
      <c r="R21" s="341"/>
      <c r="S21" s="341"/>
      <c r="T21" s="342"/>
      <c r="U21" s="132"/>
    </row>
    <row r="22" spans="1:24" s="63" customFormat="1" ht="17" customHeight="1" x14ac:dyDescent="0.15">
      <c r="A22" s="406"/>
      <c r="B22" s="34">
        <v>2.7</v>
      </c>
      <c r="C22" s="34">
        <v>6</v>
      </c>
      <c r="D22" s="24" t="s">
        <v>96</v>
      </c>
      <c r="E22" s="73">
        <v>8</v>
      </c>
      <c r="F22" s="55"/>
      <c r="G22" s="80">
        <f t="shared" si="0"/>
        <v>6</v>
      </c>
      <c r="H22" s="44">
        <f t="shared" si="1"/>
        <v>0</v>
      </c>
      <c r="I22" s="122">
        <f t="shared" si="2"/>
        <v>0</v>
      </c>
      <c r="J22" s="60"/>
      <c r="K22" s="19"/>
      <c r="L22" s="19"/>
      <c r="M22" s="343"/>
      <c r="N22" s="344"/>
      <c r="O22" s="344"/>
      <c r="P22" s="344"/>
      <c r="Q22" s="344"/>
      <c r="R22" s="344"/>
      <c r="S22" s="344"/>
      <c r="T22" s="345"/>
    </row>
    <row r="23" spans="1:24" s="63" customFormat="1" ht="17" customHeight="1" x14ac:dyDescent="0.15">
      <c r="A23" s="406"/>
      <c r="B23" s="34">
        <v>3.1</v>
      </c>
      <c r="C23" s="34">
        <v>6</v>
      </c>
      <c r="D23" s="24" t="s">
        <v>97</v>
      </c>
      <c r="E23" s="73">
        <v>8.3000000000000007</v>
      </c>
      <c r="F23" s="55"/>
      <c r="G23" s="80">
        <f t="shared" si="0"/>
        <v>6.2249999999999996</v>
      </c>
      <c r="H23" s="44">
        <f t="shared" si="1"/>
        <v>0</v>
      </c>
      <c r="I23" s="122">
        <f t="shared" si="2"/>
        <v>0</v>
      </c>
      <c r="J23" s="60"/>
      <c r="K23" s="61"/>
      <c r="L23" s="64"/>
      <c r="M23" s="335" t="s">
        <v>167</v>
      </c>
      <c r="N23" s="346" t="s">
        <v>73</v>
      </c>
      <c r="O23" s="335" t="s">
        <v>168</v>
      </c>
      <c r="P23" s="346" t="s">
        <v>169</v>
      </c>
      <c r="Q23" s="335" t="s">
        <v>199</v>
      </c>
      <c r="R23" s="335" t="s">
        <v>170</v>
      </c>
      <c r="S23" s="335" t="s">
        <v>77</v>
      </c>
      <c r="T23" s="346" t="s">
        <v>171</v>
      </c>
    </row>
    <row r="24" spans="1:24" s="63" customFormat="1" ht="17" customHeight="1" x14ac:dyDescent="0.15">
      <c r="A24" s="406"/>
      <c r="B24" s="34">
        <v>4</v>
      </c>
      <c r="C24" s="34">
        <v>6</v>
      </c>
      <c r="D24" s="24" t="s">
        <v>98</v>
      </c>
      <c r="E24" s="73">
        <v>9.3000000000000007</v>
      </c>
      <c r="F24" s="55"/>
      <c r="G24" s="80">
        <f t="shared" si="0"/>
        <v>6.9749999999999996</v>
      </c>
      <c r="H24" s="44">
        <f t="shared" si="1"/>
        <v>0</v>
      </c>
      <c r="I24" s="122">
        <f t="shared" si="2"/>
        <v>0</v>
      </c>
      <c r="J24" s="60"/>
      <c r="M24" s="336"/>
      <c r="N24" s="347"/>
      <c r="O24" s="336"/>
      <c r="P24" s="347"/>
      <c r="Q24" s="336"/>
      <c r="R24" s="336"/>
      <c r="S24" s="336"/>
      <c r="T24" s="347"/>
    </row>
    <row r="25" spans="1:24" s="63" customFormat="1" ht="16.5" customHeight="1" thickBot="1" x14ac:dyDescent="0.2">
      <c r="A25" s="407"/>
      <c r="B25" s="35">
        <v>4.9000000000000004</v>
      </c>
      <c r="C25" s="35">
        <v>6</v>
      </c>
      <c r="D25" s="26" t="s">
        <v>99</v>
      </c>
      <c r="E25" s="74">
        <v>10.3</v>
      </c>
      <c r="F25" s="56"/>
      <c r="G25" s="85">
        <f t="shared" si="0"/>
        <v>7.7249999999999996</v>
      </c>
      <c r="H25" s="45">
        <f t="shared" si="1"/>
        <v>0</v>
      </c>
      <c r="I25" s="123">
        <f t="shared" si="2"/>
        <v>0</v>
      </c>
      <c r="J25" s="60"/>
      <c r="M25" s="337"/>
      <c r="N25" s="348"/>
      <c r="O25" s="337"/>
      <c r="P25" s="348"/>
      <c r="Q25" s="337"/>
      <c r="R25" s="337"/>
      <c r="S25" s="337"/>
      <c r="T25" s="362"/>
    </row>
    <row r="26" spans="1:24" s="63" customFormat="1" ht="17" customHeight="1" x14ac:dyDescent="0.15">
      <c r="A26" s="408" t="s">
        <v>205</v>
      </c>
      <c r="B26" s="42">
        <v>0.6</v>
      </c>
      <c r="C26" s="42">
        <v>12</v>
      </c>
      <c r="D26" s="102" t="s">
        <v>100</v>
      </c>
      <c r="E26" s="71">
        <v>7.9</v>
      </c>
      <c r="F26" s="54"/>
      <c r="G26" s="84">
        <f t="shared" si="0"/>
        <v>5.9249999999999998</v>
      </c>
      <c r="H26" s="46">
        <f t="shared" si="1"/>
        <v>0</v>
      </c>
      <c r="I26" s="124">
        <f t="shared" si="2"/>
        <v>0</v>
      </c>
      <c r="J26" s="60"/>
      <c r="K26" s="66"/>
      <c r="L26" s="411" t="s">
        <v>202</v>
      </c>
      <c r="M26" s="33">
        <v>0.6</v>
      </c>
      <c r="N26" s="33">
        <v>240</v>
      </c>
      <c r="O26" s="89" t="s">
        <v>6</v>
      </c>
      <c r="P26" s="72">
        <v>3</v>
      </c>
      <c r="Q26" s="50"/>
      <c r="R26" s="90">
        <f t="shared" ref="R26:R37" si="3">INT(P26*(1-$F$76)*1000+0.5)/1000</f>
        <v>2.25</v>
      </c>
      <c r="S26" s="43">
        <f t="shared" ref="S26:S37" si="4">Q26*N26</f>
        <v>0</v>
      </c>
      <c r="T26" s="125">
        <f t="shared" ref="T26:T37" si="5">S26*R26</f>
        <v>0</v>
      </c>
    </row>
    <row r="27" spans="1:24" s="63" customFormat="1" ht="17" customHeight="1" x14ac:dyDescent="0.15">
      <c r="A27" s="409"/>
      <c r="B27" s="34">
        <v>0.9</v>
      </c>
      <c r="C27" s="34">
        <v>12</v>
      </c>
      <c r="D27" s="24" t="s">
        <v>101</v>
      </c>
      <c r="E27" s="73">
        <v>8.3000000000000007</v>
      </c>
      <c r="F27" s="55"/>
      <c r="G27" s="80">
        <f t="shared" si="0"/>
        <v>6.2249999999999996</v>
      </c>
      <c r="H27" s="44">
        <f t="shared" si="1"/>
        <v>0</v>
      </c>
      <c r="I27" s="122">
        <f t="shared" si="2"/>
        <v>0</v>
      </c>
      <c r="J27" s="60"/>
      <c r="K27" s="66"/>
      <c r="L27" s="412"/>
      <c r="M27" s="34">
        <v>1.2</v>
      </c>
      <c r="N27" s="34">
        <v>204</v>
      </c>
      <c r="O27" s="91" t="s">
        <v>0</v>
      </c>
      <c r="P27" s="73">
        <v>3.6</v>
      </c>
      <c r="Q27" s="51"/>
      <c r="R27" s="92">
        <f t="shared" si="3"/>
        <v>2.7</v>
      </c>
      <c r="S27" s="44">
        <f t="shared" si="4"/>
        <v>0</v>
      </c>
      <c r="T27" s="126">
        <f t="shared" si="5"/>
        <v>0</v>
      </c>
    </row>
    <row r="28" spans="1:24" s="63" customFormat="1" ht="17" customHeight="1" x14ac:dyDescent="0.15">
      <c r="A28" s="409"/>
      <c r="B28" s="34">
        <v>1.2</v>
      </c>
      <c r="C28" s="34">
        <v>12</v>
      </c>
      <c r="D28" s="24" t="s">
        <v>102</v>
      </c>
      <c r="E28" s="73">
        <v>8.6999999999999993</v>
      </c>
      <c r="F28" s="55"/>
      <c r="G28" s="80">
        <f t="shared" si="0"/>
        <v>6.5250000000000004</v>
      </c>
      <c r="H28" s="44">
        <f t="shared" si="1"/>
        <v>0</v>
      </c>
      <c r="I28" s="122">
        <f t="shared" si="2"/>
        <v>0</v>
      </c>
      <c r="J28" s="60"/>
      <c r="K28" s="66"/>
      <c r="L28" s="412"/>
      <c r="M28" s="34">
        <v>1.5</v>
      </c>
      <c r="N28" s="34">
        <v>144</v>
      </c>
      <c r="O28" s="91" t="s">
        <v>2</v>
      </c>
      <c r="P28" s="73">
        <v>3.8</v>
      </c>
      <c r="Q28" s="51"/>
      <c r="R28" s="92">
        <f t="shared" si="3"/>
        <v>2.85</v>
      </c>
      <c r="S28" s="44">
        <f t="shared" si="4"/>
        <v>0</v>
      </c>
      <c r="T28" s="126">
        <f t="shared" si="5"/>
        <v>0</v>
      </c>
    </row>
    <row r="29" spans="1:24" s="63" customFormat="1" ht="17" customHeight="1" x14ac:dyDescent="0.15">
      <c r="A29" s="409"/>
      <c r="B29" s="34">
        <v>1.5</v>
      </c>
      <c r="C29" s="34">
        <v>12</v>
      </c>
      <c r="D29" s="24" t="s">
        <v>103</v>
      </c>
      <c r="E29" s="73">
        <v>9.1999999999999993</v>
      </c>
      <c r="F29" s="55"/>
      <c r="G29" s="80">
        <f t="shared" si="0"/>
        <v>6.9</v>
      </c>
      <c r="H29" s="44">
        <f t="shared" si="1"/>
        <v>0</v>
      </c>
      <c r="I29" s="122">
        <f t="shared" si="2"/>
        <v>0</v>
      </c>
      <c r="J29" s="60"/>
      <c r="K29" s="66"/>
      <c r="L29" s="412"/>
      <c r="M29" s="34">
        <v>2.1</v>
      </c>
      <c r="N29" s="34">
        <v>120</v>
      </c>
      <c r="O29" s="91" t="s">
        <v>4</v>
      </c>
      <c r="P29" s="73">
        <v>4.2</v>
      </c>
      <c r="Q29" s="51"/>
      <c r="R29" s="92">
        <f t="shared" si="3"/>
        <v>3.15</v>
      </c>
      <c r="S29" s="44">
        <f t="shared" si="4"/>
        <v>0</v>
      </c>
      <c r="T29" s="126">
        <f t="shared" si="5"/>
        <v>0</v>
      </c>
    </row>
    <row r="30" spans="1:24" s="63" customFormat="1" ht="17" customHeight="1" x14ac:dyDescent="0.15">
      <c r="A30" s="409"/>
      <c r="B30" s="34">
        <v>1.8</v>
      </c>
      <c r="C30" s="34">
        <v>12</v>
      </c>
      <c r="D30" s="24" t="s">
        <v>104</v>
      </c>
      <c r="E30" s="73">
        <v>9.6</v>
      </c>
      <c r="F30" s="55"/>
      <c r="G30" s="80">
        <f t="shared" si="0"/>
        <v>7.2</v>
      </c>
      <c r="H30" s="44">
        <f t="shared" si="1"/>
        <v>0</v>
      </c>
      <c r="I30" s="122">
        <f t="shared" si="2"/>
        <v>0</v>
      </c>
      <c r="J30" s="60"/>
      <c r="K30" s="66"/>
      <c r="L30" s="412"/>
      <c r="M30" s="34">
        <v>3.1</v>
      </c>
      <c r="N30" s="34">
        <v>96</v>
      </c>
      <c r="O30" s="91" t="s">
        <v>5</v>
      </c>
      <c r="P30" s="73">
        <v>4.8</v>
      </c>
      <c r="Q30" s="51"/>
      <c r="R30" s="92">
        <f t="shared" si="3"/>
        <v>3.6</v>
      </c>
      <c r="S30" s="44">
        <f t="shared" si="4"/>
        <v>0</v>
      </c>
      <c r="T30" s="126">
        <f t="shared" si="5"/>
        <v>0</v>
      </c>
    </row>
    <row r="31" spans="1:24" s="63" customFormat="1" ht="17" customHeight="1" thickBot="1" x14ac:dyDescent="0.2">
      <c r="A31" s="409"/>
      <c r="B31" s="34">
        <v>2.1</v>
      </c>
      <c r="C31" s="34">
        <v>12</v>
      </c>
      <c r="D31" s="24" t="s">
        <v>105</v>
      </c>
      <c r="E31" s="73">
        <v>10</v>
      </c>
      <c r="F31" s="55"/>
      <c r="G31" s="80">
        <f t="shared" si="0"/>
        <v>7.5</v>
      </c>
      <c r="H31" s="44">
        <f t="shared" si="1"/>
        <v>0</v>
      </c>
      <c r="I31" s="122">
        <f t="shared" si="2"/>
        <v>0</v>
      </c>
      <c r="J31" s="60"/>
      <c r="K31" s="66"/>
      <c r="L31" s="413"/>
      <c r="M31" s="35">
        <v>4.9000000000000004</v>
      </c>
      <c r="N31" s="35">
        <v>60</v>
      </c>
      <c r="O31" s="93" t="s">
        <v>7</v>
      </c>
      <c r="P31" s="74">
        <v>6</v>
      </c>
      <c r="Q31" s="52"/>
      <c r="R31" s="94">
        <f t="shared" si="3"/>
        <v>4.5</v>
      </c>
      <c r="S31" s="45">
        <f t="shared" si="4"/>
        <v>0</v>
      </c>
      <c r="T31" s="127">
        <f t="shared" si="5"/>
        <v>0</v>
      </c>
    </row>
    <row r="32" spans="1:24" s="63" customFormat="1" ht="17" customHeight="1" x14ac:dyDescent="0.15">
      <c r="A32" s="409"/>
      <c r="B32" s="34">
        <v>2.4</v>
      </c>
      <c r="C32" s="34">
        <v>12</v>
      </c>
      <c r="D32" s="24" t="s">
        <v>106</v>
      </c>
      <c r="E32" s="73">
        <v>10.5</v>
      </c>
      <c r="F32" s="55"/>
      <c r="G32" s="80">
        <f t="shared" si="0"/>
        <v>7.875</v>
      </c>
      <c r="H32" s="44">
        <f t="shared" si="1"/>
        <v>0</v>
      </c>
      <c r="I32" s="122">
        <f t="shared" si="2"/>
        <v>0</v>
      </c>
      <c r="J32" s="60"/>
      <c r="K32" s="66"/>
      <c r="L32" s="411" t="s">
        <v>203</v>
      </c>
      <c r="M32" s="42">
        <v>0.6</v>
      </c>
      <c r="N32" s="42">
        <v>240</v>
      </c>
      <c r="O32" s="95" t="s">
        <v>8</v>
      </c>
      <c r="P32" s="71">
        <v>4</v>
      </c>
      <c r="Q32" s="53"/>
      <c r="R32" s="96">
        <f t="shared" si="3"/>
        <v>3</v>
      </c>
      <c r="S32" s="46">
        <f t="shared" si="4"/>
        <v>0</v>
      </c>
      <c r="T32" s="125">
        <f t="shared" si="5"/>
        <v>0</v>
      </c>
    </row>
    <row r="33" spans="1:22" s="63" customFormat="1" ht="17" customHeight="1" x14ac:dyDescent="0.15">
      <c r="A33" s="409"/>
      <c r="B33" s="34">
        <v>2.7</v>
      </c>
      <c r="C33" s="34">
        <v>6</v>
      </c>
      <c r="D33" s="24" t="s">
        <v>107</v>
      </c>
      <c r="E33" s="73">
        <v>11</v>
      </c>
      <c r="F33" s="55"/>
      <c r="G33" s="80">
        <f t="shared" si="0"/>
        <v>8.25</v>
      </c>
      <c r="H33" s="44">
        <f t="shared" si="1"/>
        <v>0</v>
      </c>
      <c r="I33" s="122">
        <f t="shared" si="2"/>
        <v>0</v>
      </c>
      <c r="J33" s="60"/>
      <c r="K33" s="66"/>
      <c r="L33" s="412"/>
      <c r="M33" s="34">
        <v>1.2</v>
      </c>
      <c r="N33" s="34">
        <v>204</v>
      </c>
      <c r="O33" s="91" t="s">
        <v>1</v>
      </c>
      <c r="P33" s="73">
        <v>4.5999999999999996</v>
      </c>
      <c r="Q33" s="51"/>
      <c r="R33" s="92">
        <f t="shared" si="3"/>
        <v>3.45</v>
      </c>
      <c r="S33" s="44">
        <f t="shared" si="4"/>
        <v>0</v>
      </c>
      <c r="T33" s="126">
        <f t="shared" si="5"/>
        <v>0</v>
      </c>
    </row>
    <row r="34" spans="1:22" s="63" customFormat="1" ht="17" customHeight="1" x14ac:dyDescent="0.15">
      <c r="A34" s="409"/>
      <c r="B34" s="34">
        <v>3.1</v>
      </c>
      <c r="C34" s="34">
        <v>6</v>
      </c>
      <c r="D34" s="24" t="s">
        <v>108</v>
      </c>
      <c r="E34" s="73">
        <v>11.4</v>
      </c>
      <c r="F34" s="55"/>
      <c r="G34" s="80">
        <f t="shared" si="0"/>
        <v>8.5500000000000007</v>
      </c>
      <c r="H34" s="44">
        <f t="shared" si="1"/>
        <v>0</v>
      </c>
      <c r="I34" s="122">
        <f t="shared" si="2"/>
        <v>0</v>
      </c>
      <c r="J34" s="60"/>
      <c r="K34" s="66"/>
      <c r="L34" s="412"/>
      <c r="M34" s="34">
        <v>1.5</v>
      </c>
      <c r="N34" s="34">
        <v>144</v>
      </c>
      <c r="O34" s="91" t="s">
        <v>3</v>
      </c>
      <c r="P34" s="73">
        <v>4.9000000000000004</v>
      </c>
      <c r="Q34" s="51"/>
      <c r="R34" s="92">
        <f t="shared" si="3"/>
        <v>3.6749999999999998</v>
      </c>
      <c r="S34" s="44">
        <f t="shared" si="4"/>
        <v>0</v>
      </c>
      <c r="T34" s="126">
        <f t="shared" si="5"/>
        <v>0</v>
      </c>
    </row>
    <row r="35" spans="1:22" s="63" customFormat="1" ht="17" customHeight="1" x14ac:dyDescent="0.15">
      <c r="A35" s="409"/>
      <c r="B35" s="34">
        <v>4</v>
      </c>
      <c r="C35" s="34">
        <v>6</v>
      </c>
      <c r="D35" s="24" t="s">
        <v>109</v>
      </c>
      <c r="E35" s="73">
        <v>12.7</v>
      </c>
      <c r="F35" s="55"/>
      <c r="G35" s="80">
        <f t="shared" si="0"/>
        <v>9.5250000000000004</v>
      </c>
      <c r="H35" s="44">
        <f t="shared" si="1"/>
        <v>0</v>
      </c>
      <c r="I35" s="122">
        <f t="shared" si="2"/>
        <v>0</v>
      </c>
      <c r="J35" s="60"/>
      <c r="K35" s="66"/>
      <c r="L35" s="412"/>
      <c r="M35" s="34">
        <v>2.1</v>
      </c>
      <c r="N35" s="34">
        <v>120</v>
      </c>
      <c r="O35" s="91" t="s">
        <v>9</v>
      </c>
      <c r="P35" s="73">
        <v>5.4</v>
      </c>
      <c r="Q35" s="51"/>
      <c r="R35" s="92">
        <f t="shared" si="3"/>
        <v>4.05</v>
      </c>
      <c r="S35" s="44">
        <f t="shared" si="4"/>
        <v>0</v>
      </c>
      <c r="T35" s="126">
        <f t="shared" si="5"/>
        <v>0</v>
      </c>
    </row>
    <row r="36" spans="1:22" s="63" customFormat="1" ht="17" customHeight="1" thickBot="1" x14ac:dyDescent="0.2">
      <c r="A36" s="410"/>
      <c r="B36" s="35">
        <v>4.9000000000000004</v>
      </c>
      <c r="C36" s="35">
        <v>6</v>
      </c>
      <c r="D36" s="26" t="s">
        <v>110</v>
      </c>
      <c r="E36" s="74">
        <v>14.1</v>
      </c>
      <c r="F36" s="56"/>
      <c r="G36" s="85">
        <f t="shared" si="0"/>
        <v>10.574999999999999</v>
      </c>
      <c r="H36" s="45">
        <f t="shared" si="1"/>
        <v>0</v>
      </c>
      <c r="I36" s="123">
        <f t="shared" si="2"/>
        <v>0</v>
      </c>
      <c r="J36" s="60"/>
      <c r="K36" s="66"/>
      <c r="L36" s="412"/>
      <c r="M36" s="34">
        <v>3.1</v>
      </c>
      <c r="N36" s="34">
        <v>96</v>
      </c>
      <c r="O36" s="91" t="s">
        <v>10</v>
      </c>
      <c r="P36" s="73">
        <v>6.1</v>
      </c>
      <c r="Q36" s="51"/>
      <c r="R36" s="92">
        <f t="shared" si="3"/>
        <v>4.5750000000000002</v>
      </c>
      <c r="S36" s="44">
        <f t="shared" si="4"/>
        <v>0</v>
      </c>
      <c r="T36" s="126">
        <f t="shared" si="5"/>
        <v>0</v>
      </c>
      <c r="U36" s="65"/>
    </row>
    <row r="37" spans="1:22" s="63" customFormat="1" ht="17" customHeight="1" thickBot="1" x14ac:dyDescent="0.2">
      <c r="A37" s="154"/>
      <c r="B37" s="138"/>
      <c r="C37" s="138"/>
      <c r="D37" s="32"/>
      <c r="E37" s="136"/>
      <c r="F37" s="137"/>
      <c r="G37" s="97"/>
      <c r="H37" s="137"/>
      <c r="I37" s="139"/>
      <c r="J37" s="60"/>
      <c r="K37" s="66"/>
      <c r="L37" s="413"/>
      <c r="M37" s="35">
        <v>4.9000000000000004</v>
      </c>
      <c r="N37" s="35">
        <v>60</v>
      </c>
      <c r="O37" s="93" t="s">
        <v>11</v>
      </c>
      <c r="P37" s="74">
        <v>7.6</v>
      </c>
      <c r="Q37" s="52"/>
      <c r="R37" s="94">
        <f t="shared" si="3"/>
        <v>5.7</v>
      </c>
      <c r="S37" s="45">
        <f t="shared" si="4"/>
        <v>0</v>
      </c>
      <c r="T37" s="127">
        <f t="shared" si="5"/>
        <v>0</v>
      </c>
      <c r="U37" s="65"/>
    </row>
    <row r="38" spans="1:22" s="63" customFormat="1" ht="24.75" customHeight="1" thickBot="1" x14ac:dyDescent="0.2">
      <c r="A38" s="201"/>
      <c r="B38" s="162"/>
      <c r="C38" s="419" t="s">
        <v>135</v>
      </c>
      <c r="D38" s="420"/>
      <c r="E38" s="420"/>
      <c r="F38" s="420"/>
      <c r="G38" s="420"/>
      <c r="H38" s="420"/>
      <c r="I38" s="421"/>
      <c r="J38" s="60"/>
      <c r="K38" s="66"/>
      <c r="U38" s="65"/>
    </row>
    <row r="39" spans="1:22" s="63" customFormat="1" ht="17" customHeight="1" x14ac:dyDescent="0.15">
      <c r="A39" s="408" t="s">
        <v>206</v>
      </c>
      <c r="B39" s="33">
        <v>0.6</v>
      </c>
      <c r="C39" s="33">
        <v>12</v>
      </c>
      <c r="D39" s="23" t="s">
        <v>112</v>
      </c>
      <c r="E39" s="72">
        <v>5</v>
      </c>
      <c r="F39" s="57"/>
      <c r="G39" s="88">
        <f t="shared" ref="G39:G50" si="6">INT(E39*(1-$F$76)*1000+0.5)/1000</f>
        <v>3.75</v>
      </c>
      <c r="H39" s="43">
        <f t="shared" ref="H39:H50" si="7">F39*C39</f>
        <v>0</v>
      </c>
      <c r="I39" s="121">
        <f t="shared" ref="I39:I50" si="8">H39*G39</f>
        <v>0</v>
      </c>
      <c r="J39" s="60"/>
      <c r="K39" s="66"/>
      <c r="L39" s="119"/>
      <c r="M39" s="428" t="s">
        <v>178</v>
      </c>
      <c r="N39" s="398"/>
      <c r="O39" s="398"/>
      <c r="P39" s="398"/>
      <c r="Q39" s="398"/>
      <c r="R39" s="398"/>
      <c r="S39" s="398"/>
      <c r="T39" s="399"/>
      <c r="U39" s="68"/>
      <c r="V39" s="65"/>
    </row>
    <row r="40" spans="1:22" s="63" customFormat="1" ht="17" customHeight="1" x14ac:dyDescent="0.15">
      <c r="A40" s="409"/>
      <c r="B40" s="34">
        <v>1.2</v>
      </c>
      <c r="C40" s="34">
        <v>12</v>
      </c>
      <c r="D40" s="24" t="s">
        <v>113</v>
      </c>
      <c r="E40" s="73">
        <v>5.6</v>
      </c>
      <c r="F40" s="55"/>
      <c r="G40" s="80">
        <f t="shared" si="6"/>
        <v>4.2</v>
      </c>
      <c r="H40" s="44">
        <f t="shared" si="7"/>
        <v>0</v>
      </c>
      <c r="I40" s="122">
        <f t="shared" si="8"/>
        <v>0</v>
      </c>
      <c r="J40" s="60"/>
      <c r="K40" s="66"/>
      <c r="M40" s="471" t="s">
        <v>42</v>
      </c>
      <c r="N40" s="472"/>
      <c r="O40" s="335" t="s">
        <v>189</v>
      </c>
      <c r="P40" s="346" t="s">
        <v>190</v>
      </c>
      <c r="Q40" s="335" t="s">
        <v>191</v>
      </c>
      <c r="R40" s="335" t="s">
        <v>192</v>
      </c>
      <c r="S40" s="335" t="s">
        <v>193</v>
      </c>
      <c r="T40" s="346" t="s">
        <v>194</v>
      </c>
      <c r="U40" s="68"/>
      <c r="V40" s="65"/>
    </row>
    <row r="41" spans="1:22" s="63" customFormat="1" ht="17" customHeight="1" x14ac:dyDescent="0.15">
      <c r="A41" s="409"/>
      <c r="B41" s="34">
        <v>1.5</v>
      </c>
      <c r="C41" s="34">
        <v>12</v>
      </c>
      <c r="D41" s="24" t="s">
        <v>114</v>
      </c>
      <c r="E41" s="73">
        <v>5.9</v>
      </c>
      <c r="F41" s="55"/>
      <c r="G41" s="80">
        <f t="shared" si="6"/>
        <v>4.4249999999999998</v>
      </c>
      <c r="H41" s="44">
        <f t="shared" si="7"/>
        <v>0</v>
      </c>
      <c r="I41" s="122">
        <f t="shared" si="8"/>
        <v>0</v>
      </c>
      <c r="J41" s="60"/>
      <c r="K41" s="64"/>
      <c r="L41" s="155"/>
      <c r="M41" s="473"/>
      <c r="N41" s="399"/>
      <c r="O41" s="393"/>
      <c r="P41" s="347"/>
      <c r="Q41" s="393"/>
      <c r="R41" s="336"/>
      <c r="S41" s="393"/>
      <c r="T41" s="347"/>
      <c r="U41" s="68"/>
      <c r="V41" s="65"/>
    </row>
    <row r="42" spans="1:22" s="63" customFormat="1" ht="17" customHeight="1" thickBot="1" x14ac:dyDescent="0.2">
      <c r="A42" s="409"/>
      <c r="B42" s="34">
        <v>2.1</v>
      </c>
      <c r="C42" s="34">
        <v>12</v>
      </c>
      <c r="D42" s="24" t="s">
        <v>115</v>
      </c>
      <c r="E42" s="73">
        <v>6.5</v>
      </c>
      <c r="F42" s="55"/>
      <c r="G42" s="80">
        <f t="shared" si="6"/>
        <v>4.875</v>
      </c>
      <c r="H42" s="44">
        <f t="shared" si="7"/>
        <v>0</v>
      </c>
      <c r="I42" s="122">
        <f t="shared" si="8"/>
        <v>0</v>
      </c>
      <c r="J42" s="60"/>
      <c r="K42" s="64"/>
      <c r="L42" s="155"/>
      <c r="M42" s="474"/>
      <c r="N42" s="475"/>
      <c r="O42" s="394"/>
      <c r="P42" s="362"/>
      <c r="Q42" s="394"/>
      <c r="R42" s="350"/>
      <c r="S42" s="394"/>
      <c r="T42" s="362"/>
      <c r="U42" s="68"/>
      <c r="V42" s="65"/>
    </row>
    <row r="43" spans="1:22" s="63" customFormat="1" ht="17" customHeight="1" x14ac:dyDescent="0.15">
      <c r="A43" s="409"/>
      <c r="B43" s="34">
        <v>3.1</v>
      </c>
      <c r="C43" s="34">
        <v>6</v>
      </c>
      <c r="D43" s="24" t="s">
        <v>116</v>
      </c>
      <c r="E43" s="73">
        <v>7.4</v>
      </c>
      <c r="F43" s="55"/>
      <c r="G43" s="80">
        <f t="shared" si="6"/>
        <v>5.55</v>
      </c>
      <c r="H43" s="44">
        <f t="shared" si="7"/>
        <v>0</v>
      </c>
      <c r="I43" s="122">
        <f t="shared" si="8"/>
        <v>0</v>
      </c>
      <c r="J43" s="60"/>
      <c r="K43" s="64"/>
      <c r="L43" s="450" t="s">
        <v>197</v>
      </c>
      <c r="M43" s="429" t="s">
        <v>12</v>
      </c>
      <c r="N43" s="430"/>
      <c r="O43" s="76">
        <v>50</v>
      </c>
      <c r="P43" s="71">
        <v>16</v>
      </c>
      <c r="Q43" s="54"/>
      <c r="R43" s="84">
        <f t="shared" ref="R43:R58" si="9">INT(P43*(1-$F$76)*1000+0.5)/1000</f>
        <v>12</v>
      </c>
      <c r="S43" s="46">
        <f>Q43*O43</f>
        <v>0</v>
      </c>
      <c r="T43" s="124">
        <f t="shared" ref="T43:T58" si="10">Q43*R43</f>
        <v>0</v>
      </c>
      <c r="U43" s="68"/>
      <c r="V43" s="65"/>
    </row>
    <row r="44" spans="1:22" s="63" customFormat="1" ht="17" customHeight="1" thickBot="1" x14ac:dyDescent="0.2">
      <c r="A44" s="410"/>
      <c r="B44" s="35">
        <v>4.9000000000000004</v>
      </c>
      <c r="C44" s="35">
        <v>6</v>
      </c>
      <c r="D44" s="26" t="s">
        <v>117</v>
      </c>
      <c r="E44" s="74">
        <v>9.1999999999999993</v>
      </c>
      <c r="F44" s="56"/>
      <c r="G44" s="85">
        <f t="shared" si="6"/>
        <v>6.9</v>
      </c>
      <c r="H44" s="45">
        <f t="shared" si="7"/>
        <v>0</v>
      </c>
      <c r="I44" s="123">
        <f t="shared" si="8"/>
        <v>0</v>
      </c>
      <c r="J44" s="60"/>
      <c r="K44" s="64"/>
      <c r="L44" s="451"/>
      <c r="M44" s="431" t="s">
        <v>13</v>
      </c>
      <c r="N44" s="396"/>
      <c r="O44" s="76">
        <v>50</v>
      </c>
      <c r="P44" s="71">
        <v>16</v>
      </c>
      <c r="Q44" s="55"/>
      <c r="R44" s="80">
        <f t="shared" si="9"/>
        <v>12</v>
      </c>
      <c r="S44" s="44">
        <f t="shared" ref="S44:S58" si="11">Q44*O44</f>
        <v>0</v>
      </c>
      <c r="T44" s="122">
        <f t="shared" si="10"/>
        <v>0</v>
      </c>
      <c r="U44" s="68"/>
      <c r="V44" s="65"/>
    </row>
    <row r="45" spans="1:22" s="63" customFormat="1" ht="17" customHeight="1" x14ac:dyDescent="0.15">
      <c r="A45" s="408" t="s">
        <v>207</v>
      </c>
      <c r="B45" s="42">
        <v>0.6</v>
      </c>
      <c r="C45" s="42">
        <v>12</v>
      </c>
      <c r="D45" s="102" t="s">
        <v>118</v>
      </c>
      <c r="E45" s="71">
        <v>7</v>
      </c>
      <c r="F45" s="54"/>
      <c r="G45" s="84">
        <f t="shared" si="6"/>
        <v>5.25</v>
      </c>
      <c r="H45" s="46">
        <f t="shared" si="7"/>
        <v>0</v>
      </c>
      <c r="I45" s="124">
        <f t="shared" si="8"/>
        <v>0</v>
      </c>
      <c r="J45" s="97"/>
      <c r="K45" s="64"/>
      <c r="L45" s="451"/>
      <c r="M45" s="432" t="s">
        <v>14</v>
      </c>
      <c r="N45" s="396"/>
      <c r="O45" s="76">
        <v>50</v>
      </c>
      <c r="P45" s="71">
        <v>16</v>
      </c>
      <c r="Q45" s="55"/>
      <c r="R45" s="80">
        <f t="shared" si="9"/>
        <v>12</v>
      </c>
      <c r="S45" s="44">
        <f t="shared" si="11"/>
        <v>0</v>
      </c>
      <c r="T45" s="122">
        <f t="shared" si="10"/>
        <v>0</v>
      </c>
      <c r="U45" s="68"/>
      <c r="V45" s="65"/>
    </row>
    <row r="46" spans="1:22" s="63" customFormat="1" ht="17" customHeight="1" x14ac:dyDescent="0.15">
      <c r="A46" s="409"/>
      <c r="B46" s="34">
        <v>1.2</v>
      </c>
      <c r="C46" s="34">
        <v>12</v>
      </c>
      <c r="D46" s="24" t="s">
        <v>119</v>
      </c>
      <c r="E46" s="73">
        <v>7.8</v>
      </c>
      <c r="F46" s="55"/>
      <c r="G46" s="80">
        <f t="shared" si="6"/>
        <v>5.85</v>
      </c>
      <c r="H46" s="44">
        <f t="shared" si="7"/>
        <v>0</v>
      </c>
      <c r="I46" s="122">
        <f t="shared" si="8"/>
        <v>0</v>
      </c>
      <c r="J46" s="97"/>
      <c r="K46" s="64"/>
      <c r="L46" s="451"/>
      <c r="M46" s="401" t="s">
        <v>15</v>
      </c>
      <c r="N46" s="396"/>
      <c r="O46" s="76">
        <v>50</v>
      </c>
      <c r="P46" s="71">
        <v>16</v>
      </c>
      <c r="Q46" s="55"/>
      <c r="R46" s="80">
        <f t="shared" si="9"/>
        <v>12</v>
      </c>
      <c r="S46" s="44">
        <f t="shared" si="11"/>
        <v>0</v>
      </c>
      <c r="T46" s="122">
        <f t="shared" si="10"/>
        <v>0</v>
      </c>
      <c r="U46" s="68"/>
      <c r="V46" s="65"/>
    </row>
    <row r="47" spans="1:22" s="63" customFormat="1" ht="17" customHeight="1" x14ac:dyDescent="0.15">
      <c r="A47" s="409"/>
      <c r="B47" s="34">
        <v>1.5</v>
      </c>
      <c r="C47" s="34">
        <v>12</v>
      </c>
      <c r="D47" s="24" t="s">
        <v>120</v>
      </c>
      <c r="E47" s="73">
        <v>8.1999999999999993</v>
      </c>
      <c r="F47" s="55"/>
      <c r="G47" s="80">
        <f t="shared" si="6"/>
        <v>6.15</v>
      </c>
      <c r="H47" s="44">
        <f t="shared" si="7"/>
        <v>0</v>
      </c>
      <c r="I47" s="122">
        <f t="shared" si="8"/>
        <v>0</v>
      </c>
      <c r="J47" s="97"/>
      <c r="K47" s="64"/>
      <c r="L47" s="451"/>
      <c r="M47" s="404" t="s">
        <v>16</v>
      </c>
      <c r="N47" s="396"/>
      <c r="O47" s="76">
        <v>50</v>
      </c>
      <c r="P47" s="71">
        <v>16</v>
      </c>
      <c r="Q47" s="55"/>
      <c r="R47" s="80">
        <f t="shared" si="9"/>
        <v>12</v>
      </c>
      <c r="S47" s="44">
        <f t="shared" si="11"/>
        <v>0</v>
      </c>
      <c r="T47" s="122">
        <f t="shared" si="10"/>
        <v>0</v>
      </c>
      <c r="U47" s="68"/>
      <c r="V47" s="65"/>
    </row>
    <row r="48" spans="1:22" s="63" customFormat="1" ht="17" customHeight="1" x14ac:dyDescent="0.15">
      <c r="A48" s="409"/>
      <c r="B48" s="34">
        <v>2.1</v>
      </c>
      <c r="C48" s="34">
        <v>12</v>
      </c>
      <c r="D48" s="24" t="s">
        <v>121</v>
      </c>
      <c r="E48" s="73">
        <v>9</v>
      </c>
      <c r="F48" s="55"/>
      <c r="G48" s="80">
        <f t="shared" si="6"/>
        <v>6.75</v>
      </c>
      <c r="H48" s="44">
        <f t="shared" si="7"/>
        <v>0</v>
      </c>
      <c r="I48" s="122">
        <f t="shared" si="8"/>
        <v>0</v>
      </c>
      <c r="J48" s="97"/>
      <c r="K48" s="64"/>
      <c r="L48" s="451"/>
      <c r="M48" s="402" t="s">
        <v>17</v>
      </c>
      <c r="N48" s="396"/>
      <c r="O48" s="76">
        <v>50</v>
      </c>
      <c r="P48" s="71">
        <v>16</v>
      </c>
      <c r="Q48" s="55"/>
      <c r="R48" s="80">
        <f t="shared" si="9"/>
        <v>12</v>
      </c>
      <c r="S48" s="44">
        <f t="shared" si="11"/>
        <v>0</v>
      </c>
      <c r="T48" s="122">
        <f t="shared" si="10"/>
        <v>0</v>
      </c>
      <c r="U48" s="68"/>
      <c r="V48" s="65"/>
    </row>
    <row r="49" spans="1:22" s="63" customFormat="1" ht="17" customHeight="1" x14ac:dyDescent="0.15">
      <c r="A49" s="409"/>
      <c r="B49" s="34">
        <v>3.1</v>
      </c>
      <c r="C49" s="34">
        <v>6</v>
      </c>
      <c r="D49" s="24" t="s">
        <v>122</v>
      </c>
      <c r="E49" s="73">
        <v>10.199999999999999</v>
      </c>
      <c r="F49" s="55"/>
      <c r="G49" s="80">
        <f t="shared" si="6"/>
        <v>7.65</v>
      </c>
      <c r="H49" s="44">
        <f t="shared" si="7"/>
        <v>0</v>
      </c>
      <c r="I49" s="122">
        <f t="shared" si="8"/>
        <v>0</v>
      </c>
      <c r="J49" s="97"/>
      <c r="K49" s="64"/>
      <c r="L49" s="451"/>
      <c r="M49" s="502" t="s">
        <v>18</v>
      </c>
      <c r="N49" s="396"/>
      <c r="O49" s="76">
        <v>50</v>
      </c>
      <c r="P49" s="71">
        <v>16</v>
      </c>
      <c r="Q49" s="55"/>
      <c r="R49" s="80">
        <f t="shared" si="9"/>
        <v>12</v>
      </c>
      <c r="S49" s="44">
        <f t="shared" si="11"/>
        <v>0</v>
      </c>
      <c r="T49" s="122">
        <f t="shared" si="10"/>
        <v>0</v>
      </c>
      <c r="U49" s="68"/>
      <c r="V49" s="65"/>
    </row>
    <row r="50" spans="1:22" s="63" customFormat="1" ht="17" customHeight="1" thickBot="1" x14ac:dyDescent="0.2">
      <c r="A50" s="410"/>
      <c r="B50" s="35">
        <v>4.9000000000000004</v>
      </c>
      <c r="C50" s="35">
        <v>6</v>
      </c>
      <c r="D50" s="26" t="s">
        <v>123</v>
      </c>
      <c r="E50" s="74">
        <v>12.6</v>
      </c>
      <c r="F50" s="56"/>
      <c r="G50" s="85">
        <f t="shared" si="6"/>
        <v>9.4499999999999993</v>
      </c>
      <c r="H50" s="45">
        <f t="shared" si="7"/>
        <v>0</v>
      </c>
      <c r="I50" s="123">
        <f t="shared" si="8"/>
        <v>0</v>
      </c>
      <c r="J50" s="97"/>
      <c r="K50" s="64"/>
      <c r="L50" s="451"/>
      <c r="M50" s="503" t="s">
        <v>19</v>
      </c>
      <c r="N50" s="396"/>
      <c r="O50" s="76">
        <v>50</v>
      </c>
      <c r="P50" s="71">
        <v>16</v>
      </c>
      <c r="Q50" s="55"/>
      <c r="R50" s="80">
        <f t="shared" si="9"/>
        <v>12</v>
      </c>
      <c r="S50" s="44">
        <f t="shared" si="11"/>
        <v>0</v>
      </c>
      <c r="T50" s="122">
        <f t="shared" si="10"/>
        <v>0</v>
      </c>
      <c r="U50" s="68"/>
      <c r="V50" s="65"/>
    </row>
    <row r="51" spans="1:22" s="63" customFormat="1" ht="17" customHeight="1" x14ac:dyDescent="0.15">
      <c r="J51" s="97"/>
      <c r="K51" s="64"/>
      <c r="L51" s="451"/>
      <c r="M51" s="504" t="s">
        <v>20</v>
      </c>
      <c r="N51" s="396"/>
      <c r="O51" s="76">
        <v>50</v>
      </c>
      <c r="P51" s="71">
        <v>16</v>
      </c>
      <c r="Q51" s="55"/>
      <c r="R51" s="80">
        <f t="shared" si="9"/>
        <v>12</v>
      </c>
      <c r="S51" s="44">
        <f t="shared" si="11"/>
        <v>0</v>
      </c>
      <c r="T51" s="122">
        <f t="shared" si="10"/>
        <v>0</v>
      </c>
      <c r="U51" s="68"/>
      <c r="V51" s="65"/>
    </row>
    <row r="52" spans="1:22" s="63" customFormat="1" ht="17" customHeight="1" thickBot="1" x14ac:dyDescent="0.2">
      <c r="B52" s="109"/>
      <c r="C52" s="390" t="s">
        <v>172</v>
      </c>
      <c r="D52" s="391"/>
      <c r="E52" s="391"/>
      <c r="F52" s="391"/>
      <c r="G52" s="391"/>
      <c r="H52" s="391"/>
      <c r="I52" s="392"/>
      <c r="J52" s="97"/>
      <c r="K52" s="64"/>
      <c r="L52" s="451"/>
      <c r="M52" s="477" t="s">
        <v>21</v>
      </c>
      <c r="N52" s="396"/>
      <c r="O52" s="76">
        <v>50</v>
      </c>
      <c r="P52" s="71">
        <v>16</v>
      </c>
      <c r="Q52" s="55"/>
      <c r="R52" s="80">
        <f t="shared" si="9"/>
        <v>12</v>
      </c>
      <c r="S52" s="44">
        <f t="shared" si="11"/>
        <v>0</v>
      </c>
      <c r="T52" s="122">
        <f t="shared" si="10"/>
        <v>0</v>
      </c>
      <c r="U52" s="68"/>
    </row>
    <row r="53" spans="1:22" s="63" customFormat="1" ht="17" customHeight="1" x14ac:dyDescent="0.15">
      <c r="A53" s="411" t="s">
        <v>206</v>
      </c>
      <c r="B53" s="40">
        <v>6.1</v>
      </c>
      <c r="C53" s="41">
        <v>1</v>
      </c>
      <c r="D53" s="30" t="s">
        <v>125</v>
      </c>
      <c r="E53" s="103">
        <v>13</v>
      </c>
      <c r="F53" s="99"/>
      <c r="G53" s="81">
        <f t="shared" ref="G53:G62" si="12">INT(E53*(1-$F$76)*1000+0.5)/1000</f>
        <v>9.75</v>
      </c>
      <c r="H53" s="106">
        <f t="shared" ref="H53:H62" si="13">F53*C53</f>
        <v>0</v>
      </c>
      <c r="I53" s="124">
        <f t="shared" ref="I53:I62" si="14">H53*G53</f>
        <v>0</v>
      </c>
      <c r="J53" s="97"/>
      <c r="K53" s="64"/>
      <c r="L53" s="451"/>
      <c r="M53" s="400" t="s">
        <v>22</v>
      </c>
      <c r="N53" s="396"/>
      <c r="O53" s="76">
        <v>50</v>
      </c>
      <c r="P53" s="71">
        <v>16</v>
      </c>
      <c r="Q53" s="55"/>
      <c r="R53" s="80">
        <f t="shared" si="9"/>
        <v>12</v>
      </c>
      <c r="S53" s="44">
        <f t="shared" si="11"/>
        <v>0</v>
      </c>
      <c r="T53" s="122">
        <f t="shared" si="10"/>
        <v>0</v>
      </c>
      <c r="U53" s="68"/>
    </row>
    <row r="54" spans="1:22" s="63" customFormat="1" ht="17" customHeight="1" x14ac:dyDescent="0.15">
      <c r="A54" s="414"/>
      <c r="B54" s="36">
        <v>7.9</v>
      </c>
      <c r="C54" s="37">
        <v>1</v>
      </c>
      <c r="D54" s="25" t="s">
        <v>126</v>
      </c>
      <c r="E54" s="104">
        <v>15</v>
      </c>
      <c r="F54" s="100"/>
      <c r="G54" s="82">
        <f t="shared" si="12"/>
        <v>11.25</v>
      </c>
      <c r="H54" s="107">
        <f t="shared" si="13"/>
        <v>0</v>
      </c>
      <c r="I54" s="122">
        <f t="shared" si="14"/>
        <v>0</v>
      </c>
      <c r="J54" s="97"/>
      <c r="K54" s="64"/>
      <c r="L54" s="451"/>
      <c r="M54" s="395" t="s">
        <v>23</v>
      </c>
      <c r="N54" s="396"/>
      <c r="O54" s="76">
        <v>50</v>
      </c>
      <c r="P54" s="71">
        <v>16</v>
      </c>
      <c r="Q54" s="55"/>
      <c r="R54" s="80">
        <f t="shared" si="9"/>
        <v>12</v>
      </c>
      <c r="S54" s="44">
        <f t="shared" si="11"/>
        <v>0</v>
      </c>
      <c r="T54" s="122">
        <f t="shared" si="10"/>
        <v>0</v>
      </c>
      <c r="U54" s="68"/>
    </row>
    <row r="55" spans="1:22" s="63" customFormat="1" ht="17" customHeight="1" x14ac:dyDescent="0.15">
      <c r="A55" s="414"/>
      <c r="B55" s="36">
        <v>9.6999999999999993</v>
      </c>
      <c r="C55" s="37">
        <v>1</v>
      </c>
      <c r="D55" s="25" t="s">
        <v>127</v>
      </c>
      <c r="E55" s="104">
        <v>17</v>
      </c>
      <c r="F55" s="100"/>
      <c r="G55" s="82">
        <f t="shared" si="12"/>
        <v>12.75</v>
      </c>
      <c r="H55" s="107">
        <f t="shared" si="13"/>
        <v>0</v>
      </c>
      <c r="I55" s="122">
        <f t="shared" si="14"/>
        <v>0</v>
      </c>
      <c r="J55" s="97"/>
      <c r="K55" s="64"/>
      <c r="L55" s="451"/>
      <c r="M55" s="505" t="s">
        <v>24</v>
      </c>
      <c r="N55" s="396"/>
      <c r="O55" s="76">
        <v>50</v>
      </c>
      <c r="P55" s="71">
        <v>16</v>
      </c>
      <c r="Q55" s="55"/>
      <c r="R55" s="80">
        <f t="shared" si="9"/>
        <v>12</v>
      </c>
      <c r="S55" s="44">
        <f t="shared" si="11"/>
        <v>0</v>
      </c>
      <c r="T55" s="122">
        <f t="shared" si="10"/>
        <v>0</v>
      </c>
      <c r="U55" s="68"/>
    </row>
    <row r="56" spans="1:22" s="63" customFormat="1" ht="17" customHeight="1" x14ac:dyDescent="0.15">
      <c r="A56" s="414"/>
      <c r="B56" s="36">
        <v>12.2</v>
      </c>
      <c r="C56" s="37">
        <v>1</v>
      </c>
      <c r="D56" s="25" t="s">
        <v>128</v>
      </c>
      <c r="E56" s="104">
        <v>20</v>
      </c>
      <c r="F56" s="100"/>
      <c r="G56" s="82">
        <f t="shared" si="12"/>
        <v>15</v>
      </c>
      <c r="H56" s="107">
        <f t="shared" si="13"/>
        <v>0</v>
      </c>
      <c r="I56" s="122">
        <f t="shared" si="14"/>
        <v>0</v>
      </c>
      <c r="J56" s="97"/>
      <c r="K56" s="64"/>
      <c r="L56" s="451"/>
      <c r="M56" s="476" t="s">
        <v>25</v>
      </c>
      <c r="N56" s="396"/>
      <c r="O56" s="76">
        <v>50</v>
      </c>
      <c r="P56" s="71">
        <v>16</v>
      </c>
      <c r="Q56" s="55"/>
      <c r="R56" s="80">
        <f t="shared" si="9"/>
        <v>12</v>
      </c>
      <c r="S56" s="44">
        <f t="shared" si="11"/>
        <v>0</v>
      </c>
      <c r="T56" s="122">
        <f t="shared" si="10"/>
        <v>0</v>
      </c>
      <c r="U56" s="68"/>
    </row>
    <row r="57" spans="1:22" s="63" customFormat="1" ht="17" customHeight="1" thickBot="1" x14ac:dyDescent="0.2">
      <c r="A57" s="415"/>
      <c r="B57" s="36">
        <v>15.2</v>
      </c>
      <c r="C57" s="37">
        <v>1</v>
      </c>
      <c r="D57" s="25" t="s">
        <v>129</v>
      </c>
      <c r="E57" s="104">
        <v>23</v>
      </c>
      <c r="F57" s="100"/>
      <c r="G57" s="82">
        <f t="shared" si="12"/>
        <v>17.25</v>
      </c>
      <c r="H57" s="107">
        <f t="shared" si="13"/>
        <v>0</v>
      </c>
      <c r="I57" s="122">
        <f t="shared" si="14"/>
        <v>0</v>
      </c>
      <c r="J57" s="97"/>
      <c r="K57" s="69"/>
      <c r="L57" s="451"/>
      <c r="M57" s="480" t="s">
        <v>26</v>
      </c>
      <c r="N57" s="396"/>
      <c r="O57" s="76">
        <v>50</v>
      </c>
      <c r="P57" s="71">
        <v>16</v>
      </c>
      <c r="Q57" s="55"/>
      <c r="R57" s="80">
        <f t="shared" si="9"/>
        <v>12</v>
      </c>
      <c r="S57" s="44">
        <f t="shared" si="11"/>
        <v>0</v>
      </c>
      <c r="T57" s="122">
        <f t="shared" si="10"/>
        <v>0</v>
      </c>
      <c r="U57" s="68"/>
    </row>
    <row r="58" spans="1:22" s="63" customFormat="1" ht="17" customHeight="1" thickBot="1" x14ac:dyDescent="0.2">
      <c r="A58" s="411" t="s">
        <v>207</v>
      </c>
      <c r="B58" s="40">
        <v>6.1</v>
      </c>
      <c r="C58" s="41">
        <v>1</v>
      </c>
      <c r="D58" s="30" t="s">
        <v>130</v>
      </c>
      <c r="E58" s="103">
        <v>16.5</v>
      </c>
      <c r="F58" s="99"/>
      <c r="G58" s="81">
        <f t="shared" si="12"/>
        <v>12.375</v>
      </c>
      <c r="H58" s="106">
        <f t="shared" si="13"/>
        <v>0</v>
      </c>
      <c r="I58" s="124">
        <f t="shared" si="14"/>
        <v>0</v>
      </c>
      <c r="J58" s="97"/>
      <c r="K58" s="69"/>
      <c r="L58" s="451"/>
      <c r="M58" s="482" t="s">
        <v>27</v>
      </c>
      <c r="N58" s="483"/>
      <c r="O58" s="79">
        <v>50</v>
      </c>
      <c r="P58" s="74">
        <v>16</v>
      </c>
      <c r="Q58" s="56"/>
      <c r="R58" s="85">
        <f t="shared" si="9"/>
        <v>12</v>
      </c>
      <c r="S58" s="45">
        <f t="shared" si="11"/>
        <v>0</v>
      </c>
      <c r="T58" s="123">
        <f t="shared" si="10"/>
        <v>0</v>
      </c>
      <c r="U58" s="68"/>
    </row>
    <row r="59" spans="1:22" s="63" customFormat="1" ht="17" customHeight="1" x14ac:dyDescent="0.15">
      <c r="A59" s="414"/>
      <c r="B59" s="36">
        <v>7.9</v>
      </c>
      <c r="C59" s="37">
        <v>1</v>
      </c>
      <c r="D59" s="25" t="s">
        <v>131</v>
      </c>
      <c r="E59" s="104">
        <v>19.5</v>
      </c>
      <c r="F59" s="100"/>
      <c r="G59" s="82">
        <f t="shared" si="12"/>
        <v>14.625</v>
      </c>
      <c r="H59" s="107">
        <f t="shared" si="13"/>
        <v>0</v>
      </c>
      <c r="I59" s="122">
        <f t="shared" si="14"/>
        <v>0</v>
      </c>
      <c r="J59" s="97"/>
      <c r="K59" s="69"/>
      <c r="L59" s="451"/>
      <c r="M59" s="132"/>
      <c r="U59" s="68"/>
    </row>
    <row r="60" spans="1:22" s="63" customFormat="1" ht="17" customHeight="1" thickBot="1" x14ac:dyDescent="0.2">
      <c r="A60" s="414"/>
      <c r="B60" s="36">
        <v>9.6999999999999993</v>
      </c>
      <c r="C60" s="37">
        <v>1</v>
      </c>
      <c r="D60" s="25" t="s">
        <v>132</v>
      </c>
      <c r="E60" s="104">
        <v>22.5</v>
      </c>
      <c r="F60" s="100"/>
      <c r="G60" s="82">
        <f t="shared" si="12"/>
        <v>16.875</v>
      </c>
      <c r="H60" s="107">
        <f t="shared" si="13"/>
        <v>0</v>
      </c>
      <c r="I60" s="122">
        <f t="shared" si="14"/>
        <v>0</v>
      </c>
      <c r="J60" s="97"/>
      <c r="K60" s="69"/>
      <c r="L60" s="451"/>
      <c r="M60" s="397" t="s">
        <v>174</v>
      </c>
      <c r="N60" s="484"/>
      <c r="O60" s="484"/>
      <c r="P60" s="484"/>
      <c r="Q60" s="484"/>
      <c r="R60" s="484"/>
      <c r="S60" s="484"/>
      <c r="T60" s="485"/>
      <c r="U60" s="68"/>
    </row>
    <row r="61" spans="1:22" s="63" customFormat="1" ht="17" customHeight="1" x14ac:dyDescent="0.15">
      <c r="A61" s="414"/>
      <c r="B61" s="36">
        <v>12.2</v>
      </c>
      <c r="C61" s="37">
        <v>1</v>
      </c>
      <c r="D61" s="25" t="s">
        <v>133</v>
      </c>
      <c r="E61" s="104">
        <v>26.5</v>
      </c>
      <c r="F61" s="100"/>
      <c r="G61" s="82">
        <f t="shared" si="12"/>
        <v>19.875</v>
      </c>
      <c r="H61" s="107">
        <f t="shared" si="13"/>
        <v>0</v>
      </c>
      <c r="I61" s="122">
        <f t="shared" si="14"/>
        <v>0</v>
      </c>
      <c r="J61" s="97"/>
      <c r="K61" s="69"/>
      <c r="L61" s="451"/>
      <c r="M61" s="501" t="s">
        <v>61</v>
      </c>
      <c r="N61" s="430"/>
      <c r="O61" s="77">
        <v>1</v>
      </c>
      <c r="P61" s="72">
        <v>25</v>
      </c>
      <c r="Q61" s="57"/>
      <c r="R61" s="88">
        <f t="shared" ref="R61:R66" si="15">INT(P61*(1-$F$76)*1000+0.5)/1000</f>
        <v>18.75</v>
      </c>
      <c r="S61" s="43">
        <f t="shared" ref="S61:S66" si="16">Q61*O61</f>
        <v>0</v>
      </c>
      <c r="T61" s="121">
        <f t="shared" ref="T61:T66" si="17">Q61*R61</f>
        <v>0</v>
      </c>
      <c r="U61" s="68"/>
    </row>
    <row r="62" spans="1:22" s="63" customFormat="1" ht="17" customHeight="1" thickBot="1" x14ac:dyDescent="0.2">
      <c r="A62" s="415"/>
      <c r="B62" s="38">
        <v>15.2</v>
      </c>
      <c r="C62" s="39">
        <v>1</v>
      </c>
      <c r="D62" s="31" t="s">
        <v>134</v>
      </c>
      <c r="E62" s="105">
        <v>31.5</v>
      </c>
      <c r="F62" s="101"/>
      <c r="G62" s="83">
        <f t="shared" si="12"/>
        <v>23.625</v>
      </c>
      <c r="H62" s="108">
        <f t="shared" si="13"/>
        <v>0</v>
      </c>
      <c r="I62" s="123">
        <f t="shared" si="14"/>
        <v>0</v>
      </c>
      <c r="J62" s="97"/>
      <c r="K62" s="69"/>
      <c r="L62" s="451"/>
      <c r="M62" s="489" t="s">
        <v>28</v>
      </c>
      <c r="N62" s="490"/>
      <c r="O62" s="76">
        <v>1</v>
      </c>
      <c r="P62" s="71">
        <v>25</v>
      </c>
      <c r="Q62" s="54"/>
      <c r="R62" s="84">
        <f t="shared" si="15"/>
        <v>18.75</v>
      </c>
      <c r="S62" s="46">
        <f t="shared" si="16"/>
        <v>0</v>
      </c>
      <c r="T62" s="124">
        <f t="shared" si="17"/>
        <v>0</v>
      </c>
      <c r="U62" s="68"/>
    </row>
    <row r="63" spans="1:22" s="63" customFormat="1" ht="17" customHeight="1" x14ac:dyDescent="0.15">
      <c r="A63" s="70"/>
      <c r="J63" s="97"/>
      <c r="K63" s="69"/>
      <c r="L63" s="451"/>
      <c r="M63" s="459" t="s">
        <v>29</v>
      </c>
      <c r="N63" s="396"/>
      <c r="O63" s="78">
        <v>1</v>
      </c>
      <c r="P63" s="73">
        <v>25</v>
      </c>
      <c r="Q63" s="55"/>
      <c r="R63" s="80">
        <f t="shared" si="15"/>
        <v>18.75</v>
      </c>
      <c r="S63" s="44">
        <f t="shared" si="16"/>
        <v>0</v>
      </c>
      <c r="T63" s="122">
        <f t="shared" si="17"/>
        <v>0</v>
      </c>
      <c r="U63" s="68"/>
    </row>
    <row r="64" spans="1:22" s="63" customFormat="1" ht="17" customHeight="1" thickBot="1" x14ac:dyDescent="0.2">
      <c r="A64" s="70"/>
      <c r="B64" s="129"/>
      <c r="C64" s="456" t="s">
        <v>173</v>
      </c>
      <c r="D64" s="457"/>
      <c r="E64" s="457"/>
      <c r="F64" s="457"/>
      <c r="G64" s="457"/>
      <c r="H64" s="457"/>
      <c r="I64" s="458"/>
      <c r="J64" s="97"/>
      <c r="K64" s="69"/>
      <c r="L64" s="451"/>
      <c r="M64" s="395" t="s">
        <v>30</v>
      </c>
      <c r="N64" s="396"/>
      <c r="O64" s="78">
        <v>1</v>
      </c>
      <c r="P64" s="73">
        <v>25</v>
      </c>
      <c r="Q64" s="55"/>
      <c r="R64" s="80">
        <f t="shared" si="15"/>
        <v>18.75</v>
      </c>
      <c r="S64" s="44">
        <f t="shared" si="16"/>
        <v>0</v>
      </c>
      <c r="T64" s="122">
        <f t="shared" si="17"/>
        <v>0</v>
      </c>
      <c r="U64" s="68"/>
    </row>
    <row r="65" spans="1:21" s="63" customFormat="1" ht="17" customHeight="1" x14ac:dyDescent="0.15">
      <c r="A65" s="453" t="s">
        <v>196</v>
      </c>
      <c r="B65" s="33">
        <v>2.1</v>
      </c>
      <c r="C65" s="33">
        <v>12</v>
      </c>
      <c r="D65" s="112" t="s">
        <v>40</v>
      </c>
      <c r="E65" s="72">
        <v>2.9</v>
      </c>
      <c r="F65" s="57"/>
      <c r="G65" s="88">
        <f>INT(E65*(1-$F$76)*1000+0.5)/1000</f>
        <v>2.1749999999999998</v>
      </c>
      <c r="H65" s="43">
        <f>F65*12</f>
        <v>0</v>
      </c>
      <c r="I65" s="121">
        <f>G65*H65</f>
        <v>0</v>
      </c>
      <c r="J65" s="97"/>
      <c r="K65" s="69"/>
      <c r="L65" s="451"/>
      <c r="M65" s="488" t="s">
        <v>31</v>
      </c>
      <c r="N65" s="396"/>
      <c r="O65" s="78">
        <v>1</v>
      </c>
      <c r="P65" s="73">
        <v>25</v>
      </c>
      <c r="Q65" s="55"/>
      <c r="R65" s="80">
        <f t="shared" si="15"/>
        <v>18.75</v>
      </c>
      <c r="S65" s="44">
        <f t="shared" si="16"/>
        <v>0</v>
      </c>
      <c r="T65" s="122">
        <f t="shared" si="17"/>
        <v>0</v>
      </c>
      <c r="U65" s="68"/>
    </row>
    <row r="66" spans="1:21" s="70" customFormat="1" ht="17" customHeight="1" thickBot="1" x14ac:dyDescent="0.2">
      <c r="A66" s="454"/>
      <c r="B66" s="34">
        <v>3.1</v>
      </c>
      <c r="C66" s="34">
        <v>12</v>
      </c>
      <c r="D66" s="25" t="s">
        <v>85</v>
      </c>
      <c r="E66" s="73">
        <v>3.4</v>
      </c>
      <c r="F66" s="55"/>
      <c r="G66" s="80">
        <f>INT(E66*(1-$F$76)*1000+0.5)/1000</f>
        <v>2.5499999999999998</v>
      </c>
      <c r="H66" s="44">
        <f>F66*12</f>
        <v>0</v>
      </c>
      <c r="I66" s="122">
        <f>G66*H66</f>
        <v>0</v>
      </c>
      <c r="J66" s="97"/>
      <c r="K66" s="69"/>
      <c r="L66" s="451"/>
      <c r="M66" s="500" t="s">
        <v>32</v>
      </c>
      <c r="N66" s="483"/>
      <c r="O66" s="79">
        <v>1</v>
      </c>
      <c r="P66" s="74">
        <v>25</v>
      </c>
      <c r="Q66" s="56"/>
      <c r="R66" s="85">
        <f t="shared" si="15"/>
        <v>18.75</v>
      </c>
      <c r="S66" s="45">
        <f t="shared" si="16"/>
        <v>0</v>
      </c>
      <c r="T66" s="123">
        <f t="shared" si="17"/>
        <v>0</v>
      </c>
    </row>
    <row r="67" spans="1:21" s="70" customFormat="1" ht="18.75" customHeight="1" thickBot="1" x14ac:dyDescent="0.2">
      <c r="A67" s="455"/>
      <c r="B67" s="35">
        <v>4.9000000000000004</v>
      </c>
      <c r="C67" s="35">
        <v>12</v>
      </c>
      <c r="D67" s="31" t="s">
        <v>41</v>
      </c>
      <c r="E67" s="74">
        <v>4.4000000000000004</v>
      </c>
      <c r="F67" s="56"/>
      <c r="G67" s="85">
        <f>INT(E67*(1-$F$76)*1000+0.5)/1000</f>
        <v>3.3</v>
      </c>
      <c r="H67" s="45">
        <f>F67*12</f>
        <v>0</v>
      </c>
      <c r="I67" s="123">
        <f>G67*H67</f>
        <v>0</v>
      </c>
      <c r="J67" s="67"/>
      <c r="K67" s="69"/>
      <c r="L67" s="451"/>
      <c r="M67" s="130"/>
    </row>
    <row r="68" spans="1:21" s="70" customFormat="1" ht="18.75" customHeight="1" thickBot="1" x14ac:dyDescent="0.2">
      <c r="A68" s="174"/>
      <c r="B68" s="175"/>
      <c r="C68" s="175"/>
      <c r="D68" s="176"/>
      <c r="E68" s="136"/>
      <c r="F68" s="137"/>
      <c r="G68" s="97"/>
      <c r="H68" s="137"/>
      <c r="I68" s="177"/>
      <c r="J68" s="67"/>
      <c r="K68" s="69"/>
      <c r="L68" s="451"/>
      <c r="M68" s="397" t="s">
        <v>198</v>
      </c>
      <c r="N68" s="398" t="s">
        <v>33</v>
      </c>
      <c r="O68" s="398"/>
      <c r="P68" s="398"/>
      <c r="Q68" s="398"/>
      <c r="R68" s="398"/>
      <c r="S68" s="398"/>
      <c r="T68" s="399"/>
    </row>
    <row r="69" spans="1:21" s="70" customFormat="1" ht="18.75" customHeight="1" thickBot="1" x14ac:dyDescent="0.2">
      <c r="A69" s="62"/>
      <c r="B69" s="178"/>
      <c r="C69" s="416" t="s">
        <v>148</v>
      </c>
      <c r="D69" s="417"/>
      <c r="E69" s="417"/>
      <c r="F69" s="417"/>
      <c r="G69" s="417"/>
      <c r="H69" s="417"/>
      <c r="I69" s="418"/>
      <c r="J69" s="67"/>
      <c r="K69" s="69"/>
      <c r="L69" s="451"/>
      <c r="M69" s="481" t="s">
        <v>52</v>
      </c>
      <c r="N69" s="430"/>
      <c r="O69" s="77">
        <v>1</v>
      </c>
      <c r="P69" s="72">
        <v>55</v>
      </c>
      <c r="Q69" s="57"/>
      <c r="R69" s="88">
        <f>INT(P69*(1-$F$76)*1000+0.5)/1000</f>
        <v>41.25</v>
      </c>
      <c r="S69" s="43">
        <f>Q69*O69</f>
        <v>0</v>
      </c>
      <c r="T69" s="121">
        <f>Q69*R69</f>
        <v>0</v>
      </c>
    </row>
    <row r="70" spans="1:21" s="70" customFormat="1" ht="18.75" customHeight="1" thickBot="1" x14ac:dyDescent="0.2">
      <c r="A70" s="408" t="s">
        <v>149</v>
      </c>
      <c r="B70" s="179"/>
      <c r="C70" s="180"/>
      <c r="D70" s="181"/>
      <c r="E70" s="182"/>
      <c r="F70" s="183"/>
      <c r="G70" s="88">
        <f>INT(E70*(1-$F$76)*1000+0.5)/1000</f>
        <v>0</v>
      </c>
      <c r="H70" s="43">
        <f>F70*12</f>
        <v>0</v>
      </c>
      <c r="I70" s="121">
        <f>G70*H70</f>
        <v>0</v>
      </c>
      <c r="J70" s="67"/>
      <c r="K70" s="69"/>
      <c r="L70" s="451"/>
      <c r="M70" s="482" t="s">
        <v>86</v>
      </c>
      <c r="N70" s="483"/>
      <c r="O70" s="79">
        <v>1</v>
      </c>
      <c r="P70" s="74">
        <v>55</v>
      </c>
      <c r="Q70" s="56"/>
      <c r="R70" s="85">
        <f>INT(P70*(1-$F$76)*1000+0.5)/1000</f>
        <v>41.25</v>
      </c>
      <c r="S70" s="45">
        <f>Q70*O70</f>
        <v>0</v>
      </c>
      <c r="T70" s="123">
        <f>Q70*R70</f>
        <v>0</v>
      </c>
    </row>
    <row r="71" spans="1:21" s="70" customFormat="1" ht="17" customHeight="1" x14ac:dyDescent="0.15">
      <c r="A71" s="412"/>
      <c r="B71" s="184"/>
      <c r="C71" s="185"/>
      <c r="D71" s="184"/>
      <c r="E71" s="186"/>
      <c r="F71" s="187"/>
      <c r="G71" s="80">
        <f>INT(E71*(1-$F$76)*1000+0.5)/1000</f>
        <v>0</v>
      </c>
      <c r="H71" s="44">
        <f>F71*12</f>
        <v>0</v>
      </c>
      <c r="I71" s="122">
        <f>G71*H71</f>
        <v>0</v>
      </c>
      <c r="J71" s="67"/>
      <c r="K71" s="69"/>
      <c r="L71" s="451"/>
      <c r="M71" s="130"/>
    </row>
    <row r="72" spans="1:21" s="70" customFormat="1" ht="17" customHeight="1" thickBot="1" x14ac:dyDescent="0.2">
      <c r="A72" s="412"/>
      <c r="B72" s="184"/>
      <c r="C72" s="185"/>
      <c r="D72" s="184"/>
      <c r="E72" s="186"/>
      <c r="F72" s="187"/>
      <c r="G72" s="80">
        <f>INT(E72*(1-$F$76)*1000+0.5)/1000</f>
        <v>0</v>
      </c>
      <c r="H72" s="44">
        <f>F72*12</f>
        <v>0</v>
      </c>
      <c r="I72" s="122">
        <f>G72*H72</f>
        <v>0</v>
      </c>
      <c r="J72" s="67"/>
      <c r="K72" s="69"/>
      <c r="L72" s="451"/>
      <c r="M72" s="397" t="s">
        <v>175</v>
      </c>
      <c r="N72" s="398"/>
      <c r="O72" s="398"/>
      <c r="P72" s="398"/>
      <c r="Q72" s="398"/>
      <c r="R72" s="398"/>
      <c r="S72" s="398"/>
      <c r="T72" s="399"/>
    </row>
    <row r="73" spans="1:21" s="70" customFormat="1" ht="17" customHeight="1" x14ac:dyDescent="0.15">
      <c r="A73" s="412"/>
      <c r="B73" s="188"/>
      <c r="C73" s="189"/>
      <c r="D73" s="188"/>
      <c r="E73" s="190"/>
      <c r="F73" s="191"/>
      <c r="G73" s="80">
        <f>INT(E73*(1-$F$76)*1000+0.5)/1000</f>
        <v>0</v>
      </c>
      <c r="H73" s="192">
        <f>F73*12</f>
        <v>0</v>
      </c>
      <c r="I73" s="128">
        <f>G73*H73</f>
        <v>0</v>
      </c>
      <c r="J73" s="67"/>
      <c r="K73" s="69"/>
      <c r="L73" s="451"/>
      <c r="M73" s="369" t="s">
        <v>53</v>
      </c>
      <c r="N73" s="370"/>
      <c r="O73" s="486">
        <v>24.5</v>
      </c>
      <c r="P73" s="478">
        <v>7.5</v>
      </c>
      <c r="Q73" s="373"/>
      <c r="R73" s="464">
        <f>INT(P73*(1-$F$76)*1000+0.5)/1000</f>
        <v>5.625</v>
      </c>
      <c r="S73" s="462">
        <f>Q73</f>
        <v>0</v>
      </c>
      <c r="T73" s="460">
        <f>Q73*R73</f>
        <v>0</v>
      </c>
    </row>
    <row r="74" spans="1:21" s="70" customFormat="1" ht="17" customHeight="1" thickBot="1" x14ac:dyDescent="0.2">
      <c r="A74" s="413"/>
      <c r="B74" s="193"/>
      <c r="C74" s="194"/>
      <c r="D74" s="195"/>
      <c r="E74" s="196"/>
      <c r="F74" s="197"/>
      <c r="G74" s="85">
        <f>INT(E74*(1-$F$76)*1000+0.5)/1000</f>
        <v>0</v>
      </c>
      <c r="H74" s="45">
        <f>F74*12</f>
        <v>0</v>
      </c>
      <c r="I74" s="123">
        <f>G74*H74</f>
        <v>0</v>
      </c>
      <c r="J74" s="67"/>
      <c r="K74" s="69"/>
      <c r="L74" s="452"/>
      <c r="M74" s="371"/>
      <c r="N74" s="372"/>
      <c r="O74" s="487"/>
      <c r="P74" s="479">
        <v>8.5</v>
      </c>
      <c r="Q74" s="374"/>
      <c r="R74" s="465">
        <f>INT(P74*(1-$F$76)*1000+0.5)/1000</f>
        <v>6.375</v>
      </c>
      <c r="S74" s="463"/>
      <c r="T74" s="461">
        <f>Q74*R74</f>
        <v>0</v>
      </c>
    </row>
    <row r="75" spans="1:21" s="70" customFormat="1" ht="17" customHeight="1" x14ac:dyDescent="0.15">
      <c r="A75" s="199"/>
      <c r="B75" s="204"/>
      <c r="C75" s="205"/>
      <c r="D75" s="206"/>
      <c r="E75" s="207"/>
      <c r="F75" s="208"/>
      <c r="G75" s="97"/>
      <c r="H75" s="137"/>
      <c r="I75" s="177"/>
      <c r="J75" s="67"/>
      <c r="K75" s="69"/>
      <c r="L75" s="69"/>
      <c r="M75" s="69"/>
      <c r="N75" s="69"/>
      <c r="O75" s="69"/>
      <c r="P75" s="69"/>
      <c r="Q75" s="69"/>
      <c r="R75" s="69"/>
      <c r="S75" s="145"/>
      <c r="T75" s="146"/>
    </row>
    <row r="76" spans="1:21" s="70" customFormat="1" ht="17" customHeight="1" x14ac:dyDescent="0.15">
      <c r="A76" s="140"/>
      <c r="B76" s="424" t="s">
        <v>187</v>
      </c>
      <c r="C76" s="425"/>
      <c r="D76" s="425"/>
      <c r="E76" s="426"/>
      <c r="F76" s="440">
        <v>0.25</v>
      </c>
      <c r="K76" s="69"/>
      <c r="L76" s="69"/>
      <c r="M76" s="69"/>
      <c r="N76" s="69"/>
      <c r="O76" s="69"/>
      <c r="P76" s="69"/>
      <c r="Q76" s="69"/>
      <c r="R76" s="69"/>
      <c r="S76" s="145"/>
      <c r="T76" s="146"/>
    </row>
    <row r="77" spans="1:21" s="70" customFormat="1" ht="17" customHeight="1" x14ac:dyDescent="0.15">
      <c r="B77" s="351"/>
      <c r="C77" s="352"/>
      <c r="D77" s="352"/>
      <c r="E77" s="353"/>
      <c r="F77" s="441"/>
      <c r="K77" s="69"/>
      <c r="L77" s="69"/>
      <c r="M77" s="69"/>
      <c r="N77" s="69"/>
      <c r="O77" s="69"/>
      <c r="P77" s="69"/>
      <c r="Q77" s="69"/>
      <c r="R77" s="69"/>
    </row>
    <row r="78" spans="1:21" s="70" customFormat="1" ht="20.25" customHeight="1" x14ac:dyDescent="0.2">
      <c r="G78" s="98"/>
      <c r="H78" s="9"/>
      <c r="I78" s="59" t="s">
        <v>36</v>
      </c>
      <c r="K78" s="69"/>
      <c r="L78" s="130"/>
      <c r="M78" s="366" t="s">
        <v>181</v>
      </c>
      <c r="N78" s="367"/>
      <c r="O78" s="367"/>
      <c r="P78" s="368"/>
      <c r="Q78" s="506" t="s">
        <v>179</v>
      </c>
      <c r="R78" s="507"/>
      <c r="S78" s="507"/>
      <c r="T78" s="508"/>
    </row>
    <row r="79" spans="1:21" s="70" customFormat="1" ht="20.25" customHeight="1" x14ac:dyDescent="0.25">
      <c r="B79" s="150"/>
      <c r="C79" s="150"/>
      <c r="D79" s="444" t="s">
        <v>87</v>
      </c>
      <c r="E79" s="445"/>
      <c r="F79" s="445"/>
      <c r="G79" s="445"/>
      <c r="H79" s="442">
        <f>SUM(I15:I36)+SUM(I53:I62)+SUM(T26:T37)+SUM(T43:T58)+SUM(I65:I67)+SUM(T61:T66)+SUM(T69:T70)+SUM(I39:I50)+T73+SUM(I70:I74)</f>
        <v>0</v>
      </c>
      <c r="I79" s="443"/>
      <c r="K79" s="69"/>
      <c r="L79" s="130"/>
      <c r="M79" s="366" t="s">
        <v>182</v>
      </c>
      <c r="N79" s="367"/>
      <c r="O79" s="367"/>
      <c r="P79" s="368"/>
      <c r="Q79" s="506" t="s">
        <v>180</v>
      </c>
      <c r="R79" s="507"/>
      <c r="S79" s="507"/>
      <c r="T79" s="508"/>
    </row>
    <row r="80" spans="1:21" s="70" customFormat="1" ht="20.25" customHeight="1" x14ac:dyDescent="0.2">
      <c r="B80" s="444" t="s">
        <v>195</v>
      </c>
      <c r="C80" s="444"/>
      <c r="D80" s="444"/>
      <c r="E80" s="444"/>
      <c r="F80" s="444"/>
      <c r="G80" s="444"/>
      <c r="H80" s="449">
        <f>IF((H79)&lt;750,30,0)</f>
        <v>30</v>
      </c>
      <c r="I80" s="377"/>
      <c r="K80" s="69"/>
      <c r="L80" s="130"/>
      <c r="M80" s="366" t="s">
        <v>183</v>
      </c>
      <c r="N80" s="367"/>
      <c r="O80" s="367"/>
      <c r="P80" s="368"/>
      <c r="Q80" s="506" t="s">
        <v>142</v>
      </c>
      <c r="R80" s="507"/>
      <c r="S80" s="507"/>
      <c r="T80" s="508"/>
    </row>
    <row r="81" spans="1:21" s="70" customFormat="1" ht="20.25" customHeight="1" x14ac:dyDescent="0.2">
      <c r="B81" s="150"/>
      <c r="C81" s="151"/>
      <c r="D81" s="151"/>
      <c r="E81" s="151"/>
      <c r="F81" s="151"/>
      <c r="G81" s="152"/>
      <c r="H81" s="376"/>
      <c r="I81" s="377"/>
      <c r="K81" s="69"/>
      <c r="L81" s="130"/>
      <c r="M81" s="380" t="s">
        <v>184</v>
      </c>
      <c r="N81" s="381"/>
      <c r="O81" s="381"/>
      <c r="P81" s="382"/>
      <c r="Q81" s="491" t="s">
        <v>186</v>
      </c>
      <c r="R81" s="492"/>
      <c r="S81" s="492"/>
      <c r="T81" s="493"/>
    </row>
    <row r="82" spans="1:21" s="70" customFormat="1" ht="20.25" customHeight="1" thickBot="1" x14ac:dyDescent="0.25">
      <c r="B82" s="156"/>
      <c r="C82" s="157"/>
      <c r="D82" s="157"/>
      <c r="E82" s="157"/>
      <c r="F82" s="157"/>
      <c r="G82" s="153"/>
      <c r="H82" s="378"/>
      <c r="I82" s="379"/>
      <c r="J82" s="1"/>
      <c r="K82" s="69"/>
      <c r="L82" s="130"/>
      <c r="M82" s="383"/>
      <c r="N82" s="384"/>
      <c r="O82" s="384"/>
      <c r="P82" s="385"/>
      <c r="Q82" s="494"/>
      <c r="R82" s="495"/>
      <c r="S82" s="495"/>
      <c r="T82" s="496"/>
    </row>
    <row r="83" spans="1:21" s="70" customFormat="1" ht="20.25" customHeight="1" thickTop="1" thickBot="1" x14ac:dyDescent="0.2">
      <c r="B83" s="375" t="s">
        <v>188</v>
      </c>
      <c r="C83" s="375"/>
      <c r="D83" s="158">
        <f>Q26*8.4+Q27*11.2+Q28*9.4+Q29*10.6+Q30*10.8+Q31*11+Q32*8.2+Q33*11+Q34*9.2+Q35*10+Q36*12+Q37*10.8+F15*0.7+F16*0.82+F17*0.97+F18*1.1+F19*1.3+F20*1.38+F21*1.56+F22*1.03+F23*1.07+F24*1.3+F25*1.5+F26*0.67+F27*0.73+F28*0.84+F29*0.98+F30*1.03+F31*1.15+F32*1.25+F33*0.85+F34*0.95+F35*1.06+F36*1.27+F53*0.26+F54*0.34+F55*0.37+F56*0.49+F57*0.58+F58*0.26+F59*0.34+F60*0.37+F61*0.49+F62*0.58+F65*0.68+F66*0.9+F67*1.4+F39*0.7+F40*0.97+F41*1.1+F42*1.38+F43*1.07+F44*1.5+F45*0.67+F46*0.84+F47*0.98+F48*1.15+F49*0.95+F50*1.27+SUM(Q43:Q58)/8*0.25+SUM(Q61:Q66)*0.2+SUM(Q69:Q70)*0.3+Q73*0.128</f>
        <v>0</v>
      </c>
      <c r="G83" s="98"/>
      <c r="H83" s="134"/>
      <c r="I83" s="135"/>
      <c r="J83" s="1"/>
      <c r="K83" s="69"/>
      <c r="L83" s="130"/>
      <c r="M83" s="386"/>
      <c r="N83" s="387"/>
      <c r="O83" s="387"/>
      <c r="P83" s="388"/>
      <c r="Q83" s="497"/>
      <c r="R83" s="498"/>
      <c r="S83" s="498"/>
      <c r="T83" s="499"/>
    </row>
    <row r="84" spans="1:21" s="70" customFormat="1" ht="20.25" customHeight="1" thickTop="1" thickBot="1" x14ac:dyDescent="0.2">
      <c r="B84" s="375" t="s">
        <v>144</v>
      </c>
      <c r="C84" s="375"/>
      <c r="D84" s="159">
        <f>SUM(F15:F36)*0.2*0.2*0.3+SUM(F39:F50)*0.2*0.2*0.3+0.2*0.4*0.6*(F65/10+F66/8+F67/5)+SUM(F53:F57)/6*0.2*0.2*0.3+SUM(F58:F62)/6*0.2*0.2*0.3+SUM(Q26:Q37)*0.2*0.4*0.6+SUM(Q43:Q58)/8/6*0.2*0.2*0.3+SUM(Q61:Q66)/6*0.2*0.2*0.3+SUM(Q69:Q70)/6*0.2*0.2*0.3+Q73*0.145*0.145*0.025</f>
        <v>0</v>
      </c>
      <c r="G84" s="111" t="s">
        <v>150</v>
      </c>
      <c r="H84" s="466">
        <f>IF(H79&gt;0,H79+H80+H81,0)</f>
        <v>0</v>
      </c>
      <c r="I84" s="467"/>
      <c r="J84" s="1"/>
      <c r="K84" s="69"/>
      <c r="L84" s="130"/>
      <c r="M84" s="468" t="s">
        <v>185</v>
      </c>
      <c r="N84" s="469"/>
      <c r="O84" s="469"/>
      <c r="P84" s="470"/>
      <c r="Q84" s="446" t="s">
        <v>37</v>
      </c>
      <c r="R84" s="447"/>
      <c r="S84" s="447"/>
      <c r="T84" s="448"/>
    </row>
    <row r="85" spans="1:21" s="70" customFormat="1" ht="20.25" customHeight="1" thickTop="1" x14ac:dyDescent="0.15">
      <c r="B85" s="165"/>
      <c r="C85" s="165"/>
      <c r="D85" s="166"/>
      <c r="F85" s="202" t="s">
        <v>151</v>
      </c>
      <c r="G85" s="203">
        <v>0.19600000000000001</v>
      </c>
      <c r="H85" s="572">
        <f>H84*G85</f>
        <v>0</v>
      </c>
      <c r="I85" s="572"/>
      <c r="J85" s="131"/>
      <c r="K85" s="69"/>
      <c r="L85" s="130"/>
      <c r="M85" s="161"/>
      <c r="N85" s="161"/>
      <c r="O85" s="161"/>
      <c r="P85" s="168"/>
      <c r="Q85" s="160"/>
      <c r="R85" s="160"/>
      <c r="S85" s="160"/>
      <c r="T85" s="160"/>
    </row>
    <row r="86" spans="1:21" s="70" customFormat="1" ht="20.25" customHeight="1" x14ac:dyDescent="0.15">
      <c r="B86" s="165"/>
      <c r="C86" s="165"/>
      <c r="D86" s="166"/>
      <c r="G86" s="202" t="s">
        <v>152</v>
      </c>
      <c r="H86" s="573">
        <f>H85+H84</f>
        <v>0</v>
      </c>
      <c r="I86" s="573"/>
      <c r="J86" s="200"/>
      <c r="K86" s="8"/>
      <c r="L86" s="130"/>
      <c r="M86" s="171"/>
      <c r="N86" s="171"/>
      <c r="O86" s="171"/>
      <c r="P86" s="172"/>
      <c r="Q86" s="173"/>
      <c r="R86" s="173"/>
      <c r="S86" s="173"/>
      <c r="T86" s="173"/>
    </row>
    <row r="87" spans="1:21" s="70" customFormat="1" ht="18" customHeight="1" x14ac:dyDescent="0.15">
      <c r="G87" s="63"/>
      <c r="H87" s="169"/>
      <c r="I87" s="169"/>
      <c r="J87" s="164"/>
      <c r="K87" s="131"/>
      <c r="L87" s="60"/>
      <c r="M87" s="60"/>
      <c r="N87" s="60"/>
      <c r="O87" s="60"/>
      <c r="P87" s="60"/>
      <c r="Q87" s="60"/>
      <c r="R87" s="60"/>
      <c r="S87" s="60"/>
      <c r="T87" s="60"/>
    </row>
    <row r="88" spans="1:21" s="70" customFormat="1" ht="30" customHeight="1" x14ac:dyDescent="0.15">
      <c r="A88" s="363" t="s">
        <v>39</v>
      </c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5"/>
      <c r="U88" s="130"/>
    </row>
    <row r="89" spans="1:21" s="5" customFormat="1" ht="17.25" customHeight="1" x14ac:dyDescent="0.15">
      <c r="A89" s="437" t="s">
        <v>200</v>
      </c>
      <c r="B89" s="438"/>
      <c r="C89" s="438"/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438"/>
      <c r="O89" s="438"/>
      <c r="P89" s="438"/>
      <c r="Q89" s="438"/>
      <c r="R89" s="438"/>
      <c r="S89" s="438"/>
      <c r="T89" s="439"/>
    </row>
  </sheetData>
  <mergeCells count="120">
    <mergeCell ref="L26:L31"/>
    <mergeCell ref="L32:L37"/>
    <mergeCell ref="M43:N43"/>
    <mergeCell ref="M68:T68"/>
    <mergeCell ref="M72:T72"/>
    <mergeCell ref="B9:I9"/>
    <mergeCell ref="B6:G6"/>
    <mergeCell ref="H6:J6"/>
    <mergeCell ref="F12:F14"/>
    <mergeCell ref="B12:B14"/>
    <mergeCell ref="C12:C14"/>
    <mergeCell ref="B8:I8"/>
    <mergeCell ref="M21:T22"/>
    <mergeCell ref="M64:N64"/>
    <mergeCell ref="M58:N58"/>
    <mergeCell ref="M62:N62"/>
    <mergeCell ref="M63:N63"/>
    <mergeCell ref="M60:T60"/>
    <mergeCell ref="M61:N61"/>
    <mergeCell ref="N23:N25"/>
    <mergeCell ref="M48:N48"/>
    <mergeCell ref="T40:T42"/>
    <mergeCell ref="P40:P42"/>
    <mergeCell ref="H80:I80"/>
    <mergeCell ref="M79:P79"/>
    <mergeCell ref="M80:P80"/>
    <mergeCell ref="S73:S74"/>
    <mergeCell ref="O73:O74"/>
    <mergeCell ref="Q78:T78"/>
    <mergeCell ref="M69:N69"/>
    <mergeCell ref="M70:N70"/>
    <mergeCell ref="M66:N66"/>
    <mergeCell ref="A89:T89"/>
    <mergeCell ref="Q73:Q74"/>
    <mergeCell ref="P73:P74"/>
    <mergeCell ref="B76:E77"/>
    <mergeCell ref="H81:I81"/>
    <mergeCell ref="H82:I82"/>
    <mergeCell ref="M81:P83"/>
    <mergeCell ref="M78:P78"/>
    <mergeCell ref="A88:T88"/>
    <mergeCell ref="Q84:T84"/>
    <mergeCell ref="H85:I85"/>
    <mergeCell ref="H86:I86"/>
    <mergeCell ref="B84:C84"/>
    <mergeCell ref="M84:P84"/>
    <mergeCell ref="H84:I84"/>
    <mergeCell ref="Q79:T79"/>
    <mergeCell ref="Q80:T80"/>
    <mergeCell ref="B83:C83"/>
    <mergeCell ref="Q81:T83"/>
    <mergeCell ref="M73:N74"/>
    <mergeCell ref="T73:T74"/>
    <mergeCell ref="R73:R74"/>
    <mergeCell ref="B80:G80"/>
    <mergeCell ref="L43:L74"/>
    <mergeCell ref="B2:H2"/>
    <mergeCell ref="N8:T8"/>
    <mergeCell ref="N9:T9"/>
    <mergeCell ref="Q23:Q25"/>
    <mergeCell ref="R23:R25"/>
    <mergeCell ref="N16:T16"/>
    <mergeCell ref="B3:H3"/>
    <mergeCell ref="S3:T3"/>
    <mergeCell ref="N7:T7"/>
    <mergeCell ref="N17:T17"/>
    <mergeCell ref="N15:T15"/>
    <mergeCell ref="N11:T11"/>
    <mergeCell ref="G12:G14"/>
    <mergeCell ref="C11:I11"/>
    <mergeCell ref="M23:M25"/>
    <mergeCell ref="N10:T10"/>
    <mergeCell ref="N13:T13"/>
    <mergeCell ref="T23:T25"/>
    <mergeCell ref="S23:S25"/>
    <mergeCell ref="S5:T5"/>
    <mergeCell ref="N14:T14"/>
    <mergeCell ref="N18:T18"/>
    <mergeCell ref="N12:T12"/>
    <mergeCell ref="H12:H14"/>
    <mergeCell ref="F76:F77"/>
    <mergeCell ref="H79:I79"/>
    <mergeCell ref="D79:G79"/>
    <mergeCell ref="A39:A44"/>
    <mergeCell ref="A45:A50"/>
    <mergeCell ref="M40:N42"/>
    <mergeCell ref="M44:N44"/>
    <mergeCell ref="M45:N45"/>
    <mergeCell ref="Q40:Q42"/>
    <mergeCell ref="C69:I69"/>
    <mergeCell ref="A70:A74"/>
    <mergeCell ref="C52:I52"/>
    <mergeCell ref="C64:I64"/>
    <mergeCell ref="M39:T39"/>
    <mergeCell ref="R40:R42"/>
    <mergeCell ref="S40:S42"/>
    <mergeCell ref="A15:A25"/>
    <mergeCell ref="A26:A36"/>
    <mergeCell ref="E12:E14"/>
    <mergeCell ref="D12:D14"/>
    <mergeCell ref="I12:I14"/>
    <mergeCell ref="O23:O25"/>
    <mergeCell ref="P23:P25"/>
    <mergeCell ref="M65:N65"/>
    <mergeCell ref="M50:N50"/>
    <mergeCell ref="M46:N46"/>
    <mergeCell ref="M56:N56"/>
    <mergeCell ref="M57:N57"/>
    <mergeCell ref="M53:N53"/>
    <mergeCell ref="A53:A57"/>
    <mergeCell ref="A58:A62"/>
    <mergeCell ref="A65:A67"/>
    <mergeCell ref="C38:I38"/>
    <mergeCell ref="M49:N49"/>
    <mergeCell ref="M47:N47"/>
    <mergeCell ref="O40:O42"/>
    <mergeCell ref="M51:N51"/>
    <mergeCell ref="M54:N54"/>
    <mergeCell ref="M55:N55"/>
    <mergeCell ref="M52:N52"/>
  </mergeCells>
  <phoneticPr fontId="0" type="noConversion"/>
  <hyperlinks>
    <hyperlink ref="J4" r:id="rId1"/>
    <hyperlink ref="O4" r:id="rId2"/>
    <hyperlink ref="J4:N4" r:id="rId3" display="http://www.patchsee.com/"/>
  </hyperlinks>
  <printOptions horizontalCentered="1" verticalCentered="1"/>
  <pageMargins left="0" right="0" top="0" bottom="0" header="0" footer="0"/>
  <pageSetup paperSize="9" scale="53" orientation="portrait" blackAndWhite="1" horizontalDpi="300" verticalDpi="300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V89"/>
  <sheetViews>
    <sheetView showGridLines="0" showRowColHeaders="0" showZeros="0" showOutlineSymbols="0" topLeftCell="E1" zoomScale="85" zoomScaleNormal="93" zoomScaleSheetLayoutView="90" workbookViewId="0">
      <pane ySplit="4" topLeftCell="A67" activePane="bottomLeft" state="frozen"/>
      <selection pane="bottomLeft" activeCell="Q81" sqref="Q81:T83"/>
    </sheetView>
  </sheetViews>
  <sheetFormatPr baseColWidth="10" defaultRowHeight="13" x14ac:dyDescent="0.15"/>
  <cols>
    <col min="1" max="1" width="5.83203125" style="1" customWidth="1"/>
    <col min="2" max="2" width="8.6640625" style="2" customWidth="1"/>
    <col min="3" max="3" width="7.5" style="2" customWidth="1"/>
    <col min="4" max="4" width="14.33203125" style="2" customWidth="1"/>
    <col min="5" max="5" width="9.5" style="3" customWidth="1"/>
    <col min="6" max="6" width="13.6640625" style="3" customWidth="1"/>
    <col min="7" max="7" width="10.6640625" style="2" customWidth="1"/>
    <col min="8" max="8" width="12.5" style="2" customWidth="1"/>
    <col min="9" max="9" width="13.5" style="2" customWidth="1"/>
    <col min="10" max="10" width="14.1640625" style="2" customWidth="1"/>
    <col min="11" max="11" width="2.5" style="4" customWidth="1"/>
    <col min="12" max="12" width="6.5" style="4" customWidth="1"/>
    <col min="13" max="13" width="8.1640625" style="1" customWidth="1"/>
    <col min="14" max="14" width="7.83203125" style="1" customWidth="1"/>
    <col min="15" max="15" width="8.6640625" style="1" customWidth="1"/>
    <col min="16" max="16" width="8.33203125" style="1" customWidth="1"/>
    <col min="17" max="17" width="9.33203125" style="1" customWidth="1"/>
    <col min="18" max="18" width="9" style="1" customWidth="1"/>
    <col min="19" max="19" width="10" style="1" customWidth="1"/>
    <col min="20" max="20" width="13.5" style="2" customWidth="1"/>
    <col min="21" max="21" width="7.33203125" style="1" customWidth="1"/>
    <col min="22" max="16384" width="10.83203125" style="1"/>
  </cols>
  <sheetData>
    <row r="1" spans="1:20" ht="19.5" customHeight="1" x14ac:dyDescent="0.25">
      <c r="A1" s="211" t="s">
        <v>58</v>
      </c>
      <c r="B1" s="13"/>
      <c r="C1" s="18"/>
      <c r="D1" s="12"/>
      <c r="E1" s="210" t="s">
        <v>35</v>
      </c>
      <c r="F1" s="113" t="s">
        <v>55</v>
      </c>
      <c r="G1" s="13"/>
      <c r="H1" s="13"/>
      <c r="I1" s="14"/>
      <c r="J1" s="14"/>
      <c r="K1" s="14"/>
      <c r="L1" s="14"/>
      <c r="M1" s="11"/>
      <c r="N1" s="11"/>
      <c r="O1" s="11"/>
      <c r="P1" s="11"/>
      <c r="Q1" s="11"/>
      <c r="R1" s="11"/>
      <c r="S1" s="11"/>
      <c r="T1" s="13"/>
    </row>
    <row r="2" spans="1:20" ht="29.25" customHeight="1" x14ac:dyDescent="0.15">
      <c r="A2" s="27"/>
      <c r="B2" s="332" t="s">
        <v>57</v>
      </c>
      <c r="C2" s="423"/>
      <c r="D2" s="423"/>
      <c r="E2" s="423"/>
      <c r="F2" s="423"/>
      <c r="G2" s="423"/>
      <c r="H2" s="423"/>
      <c r="I2" s="14"/>
      <c r="J2" s="14"/>
      <c r="K2" s="14"/>
      <c r="L2" s="14"/>
      <c r="M2" s="11"/>
      <c r="N2" s="11"/>
      <c r="O2" s="11"/>
      <c r="P2" s="11"/>
      <c r="Q2" s="11"/>
      <c r="R2" s="11"/>
      <c r="S2" s="11"/>
      <c r="T2" s="13"/>
    </row>
    <row r="3" spans="1:20" ht="20.25" customHeight="1" x14ac:dyDescent="0.15">
      <c r="A3" s="27"/>
      <c r="B3" s="570" t="s">
        <v>59</v>
      </c>
      <c r="C3" s="423"/>
      <c r="D3" s="423"/>
      <c r="E3" s="423"/>
      <c r="F3" s="423"/>
      <c r="G3" s="423"/>
      <c r="H3" s="423"/>
      <c r="I3" s="114"/>
      <c r="J3" s="114"/>
      <c r="K3" s="115"/>
      <c r="L3" s="115"/>
      <c r="M3" s="116"/>
      <c r="N3" s="116"/>
      <c r="O3" s="116"/>
      <c r="P3" s="116"/>
      <c r="Q3" s="116"/>
      <c r="R3" s="116"/>
      <c r="S3" s="571" t="s">
        <v>209</v>
      </c>
      <c r="T3" s="423"/>
    </row>
    <row r="4" spans="1:20" ht="21.75" customHeight="1" thickBot="1" x14ac:dyDescent="0.25">
      <c r="A4" s="11"/>
      <c r="B4" s="110" t="s">
        <v>201</v>
      </c>
      <c r="C4" s="11"/>
      <c r="D4" s="13"/>
      <c r="E4" s="13"/>
      <c r="F4" s="13"/>
      <c r="G4" s="13"/>
      <c r="H4" s="13"/>
      <c r="I4" s="14"/>
      <c r="J4" s="120" t="s">
        <v>56</v>
      </c>
      <c r="K4" s="117"/>
      <c r="L4" s="117"/>
      <c r="M4" s="117"/>
      <c r="N4" s="117"/>
      <c r="O4" s="120" t="s">
        <v>38</v>
      </c>
      <c r="P4" s="118"/>
      <c r="Q4" s="118"/>
      <c r="R4" s="133"/>
      <c r="S4" s="11"/>
      <c r="T4" s="28"/>
    </row>
    <row r="5" spans="1:20" ht="27.75" customHeight="1" thickTop="1" thickBot="1" x14ac:dyDescent="0.2">
      <c r="R5" s="15" t="s">
        <v>34</v>
      </c>
      <c r="S5" s="360"/>
      <c r="T5" s="361"/>
    </row>
    <row r="6" spans="1:20" ht="35.25" customHeight="1" thickTop="1" thickBot="1" x14ac:dyDescent="0.45">
      <c r="A6" s="10"/>
      <c r="B6" s="427" t="s">
        <v>111</v>
      </c>
      <c r="C6" s="427"/>
      <c r="D6" s="427"/>
      <c r="E6" s="427"/>
      <c r="F6" s="427"/>
      <c r="G6" s="427"/>
      <c r="H6" s="356"/>
      <c r="I6" s="357"/>
      <c r="J6" s="358"/>
      <c r="K6" s="86"/>
      <c r="L6" s="86"/>
    </row>
    <row r="7" spans="1:20" ht="25" customHeight="1" thickTop="1" x14ac:dyDescent="0.25">
      <c r="B7" s="58"/>
      <c r="C7" s="58"/>
      <c r="D7" s="58"/>
      <c r="E7" s="16"/>
      <c r="F7" s="16"/>
      <c r="G7" s="16"/>
      <c r="H7" s="16"/>
      <c r="I7" s="16"/>
      <c r="J7" s="16"/>
      <c r="K7" s="16"/>
      <c r="L7" s="16"/>
      <c r="M7" s="6" t="s">
        <v>60</v>
      </c>
      <c r="N7" s="334"/>
      <c r="O7" s="334"/>
      <c r="P7" s="334"/>
      <c r="Q7" s="334"/>
      <c r="R7" s="334"/>
      <c r="S7" s="334"/>
      <c r="T7" s="334"/>
    </row>
    <row r="8" spans="1:20" ht="25" customHeight="1" x14ac:dyDescent="0.25">
      <c r="B8" s="424" t="s">
        <v>208</v>
      </c>
      <c r="C8" s="425"/>
      <c r="D8" s="425"/>
      <c r="E8" s="425"/>
      <c r="F8" s="425"/>
      <c r="G8" s="425"/>
      <c r="H8" s="425"/>
      <c r="I8" s="426"/>
      <c r="J8" s="148"/>
      <c r="K8" s="48"/>
      <c r="L8" s="49"/>
      <c r="M8" s="7" t="s">
        <v>62</v>
      </c>
      <c r="N8" s="334"/>
      <c r="O8" s="334"/>
      <c r="P8" s="334"/>
      <c r="Q8" s="334"/>
      <c r="R8" s="334"/>
      <c r="S8" s="334"/>
      <c r="T8" s="334"/>
    </row>
    <row r="9" spans="1:20" ht="25" customHeight="1" x14ac:dyDescent="0.25">
      <c r="B9" s="351" t="s">
        <v>210</v>
      </c>
      <c r="C9" s="352"/>
      <c r="D9" s="352"/>
      <c r="E9" s="352"/>
      <c r="F9" s="352"/>
      <c r="G9" s="352"/>
      <c r="H9" s="352"/>
      <c r="I9" s="353"/>
      <c r="J9" s="149"/>
      <c r="K9" s="87"/>
      <c r="L9" s="87"/>
      <c r="M9" s="7" t="s">
        <v>63</v>
      </c>
      <c r="N9" s="334"/>
      <c r="O9" s="334"/>
      <c r="P9" s="334"/>
      <c r="Q9" s="334"/>
      <c r="R9" s="334"/>
      <c r="S9" s="334"/>
      <c r="T9" s="334"/>
    </row>
    <row r="10" spans="1:20" ht="25" customHeight="1" x14ac:dyDescent="0.25">
      <c r="I10" s="163"/>
      <c r="J10" s="149"/>
      <c r="K10" s="87"/>
      <c r="L10" s="87"/>
      <c r="M10" s="7" t="s">
        <v>64</v>
      </c>
      <c r="N10" s="339"/>
      <c r="O10" s="339"/>
      <c r="P10" s="339"/>
      <c r="Q10" s="339"/>
      <c r="R10" s="339"/>
      <c r="S10" s="339"/>
      <c r="T10" s="339"/>
    </row>
    <row r="11" spans="1:20" ht="25" customHeight="1" x14ac:dyDescent="0.25">
      <c r="B11" s="68"/>
      <c r="C11" s="433" t="s">
        <v>147</v>
      </c>
      <c r="D11" s="434"/>
      <c r="E11" s="434"/>
      <c r="F11" s="434"/>
      <c r="G11" s="434"/>
      <c r="H11" s="434"/>
      <c r="I11" s="435"/>
      <c r="J11" s="75"/>
      <c r="K11" s="22"/>
      <c r="L11" s="22"/>
      <c r="M11" s="7" t="s">
        <v>65</v>
      </c>
      <c r="N11" s="334"/>
      <c r="O11" s="334"/>
      <c r="P11" s="334"/>
      <c r="Q11" s="334"/>
      <c r="R11" s="334"/>
      <c r="S11" s="334"/>
      <c r="T11" s="334"/>
    </row>
    <row r="12" spans="1:20" ht="25" customHeight="1" x14ac:dyDescent="0.25">
      <c r="B12" s="335" t="s">
        <v>72</v>
      </c>
      <c r="C12" s="346" t="s">
        <v>73</v>
      </c>
      <c r="D12" s="335" t="s">
        <v>42</v>
      </c>
      <c r="E12" s="346" t="s">
        <v>213</v>
      </c>
      <c r="F12" s="335" t="s">
        <v>75</v>
      </c>
      <c r="G12" s="335" t="s">
        <v>214</v>
      </c>
      <c r="H12" s="335" t="s">
        <v>77</v>
      </c>
      <c r="I12" s="346" t="s">
        <v>78</v>
      </c>
      <c r="K12" s="17"/>
      <c r="L12" s="17"/>
      <c r="M12" s="7" t="s">
        <v>66</v>
      </c>
      <c r="N12" s="334"/>
      <c r="O12" s="334"/>
      <c r="P12" s="334"/>
      <c r="Q12" s="334"/>
      <c r="R12" s="334"/>
      <c r="S12" s="334"/>
      <c r="T12" s="334"/>
    </row>
    <row r="13" spans="1:20" ht="18" customHeight="1" x14ac:dyDescent="0.25">
      <c r="A13" s="63"/>
      <c r="B13" s="336"/>
      <c r="C13" s="347"/>
      <c r="D13" s="336"/>
      <c r="E13" s="347"/>
      <c r="F13" s="336"/>
      <c r="G13" s="336"/>
      <c r="H13" s="336"/>
      <c r="I13" s="347"/>
      <c r="J13" s="20"/>
      <c r="K13" s="17"/>
      <c r="L13" s="17"/>
      <c r="M13" s="7" t="s">
        <v>67</v>
      </c>
      <c r="N13" s="436"/>
      <c r="O13" s="436"/>
      <c r="P13" s="436"/>
      <c r="Q13" s="436"/>
      <c r="R13" s="436"/>
      <c r="S13" s="436"/>
      <c r="T13" s="436"/>
    </row>
    <row r="14" spans="1:20" ht="18" customHeight="1" thickBot="1" x14ac:dyDescent="0.3">
      <c r="A14" s="64"/>
      <c r="B14" s="337"/>
      <c r="C14" s="348"/>
      <c r="D14" s="337"/>
      <c r="E14" s="348"/>
      <c r="F14" s="337"/>
      <c r="G14" s="337"/>
      <c r="H14" s="337"/>
      <c r="I14" s="362"/>
      <c r="J14" s="17"/>
      <c r="K14" s="17"/>
      <c r="L14" s="17"/>
      <c r="M14" s="7" t="s">
        <v>68</v>
      </c>
      <c r="N14" s="389"/>
      <c r="O14" s="389"/>
      <c r="P14" s="389"/>
      <c r="Q14" s="389"/>
      <c r="R14" s="389"/>
      <c r="S14" s="389"/>
      <c r="T14" s="389"/>
    </row>
    <row r="15" spans="1:20" ht="18" customHeight="1" x14ac:dyDescent="0.25">
      <c r="A15" s="405" t="s">
        <v>204</v>
      </c>
      <c r="B15" s="33">
        <v>0.6</v>
      </c>
      <c r="C15" s="33">
        <v>12</v>
      </c>
      <c r="D15" s="23" t="s">
        <v>89</v>
      </c>
      <c r="E15" s="213">
        <v>4.01</v>
      </c>
      <c r="F15" s="57"/>
      <c r="G15" s="88">
        <f t="shared" ref="G15:G36" si="0">INT(E15*(1-$F$76)*1000+0.5)/1000</f>
        <v>3.008</v>
      </c>
      <c r="H15" s="43">
        <f t="shared" ref="H15:H36" si="1">F15*C15</f>
        <v>0</v>
      </c>
      <c r="I15" s="124">
        <f t="shared" ref="I15:I36" si="2">H15*G15</f>
        <v>0</v>
      </c>
      <c r="J15" s="29"/>
      <c r="K15" s="17"/>
      <c r="L15" s="17"/>
      <c r="M15" s="7" t="s">
        <v>69</v>
      </c>
      <c r="N15" s="338"/>
      <c r="O15" s="338"/>
      <c r="P15" s="338"/>
      <c r="Q15" s="338"/>
      <c r="R15" s="338"/>
      <c r="S15" s="338"/>
      <c r="T15" s="338"/>
    </row>
    <row r="16" spans="1:20" ht="18" customHeight="1" x14ac:dyDescent="0.25">
      <c r="A16" s="406"/>
      <c r="B16" s="34">
        <v>0.9</v>
      </c>
      <c r="C16" s="34">
        <v>12</v>
      </c>
      <c r="D16" s="24" t="s">
        <v>90</v>
      </c>
      <c r="E16" s="214">
        <v>4.2300000000000004</v>
      </c>
      <c r="F16" s="55"/>
      <c r="G16" s="80">
        <f t="shared" si="0"/>
        <v>3.173</v>
      </c>
      <c r="H16" s="44">
        <f t="shared" si="1"/>
        <v>0</v>
      </c>
      <c r="I16" s="122">
        <f t="shared" si="2"/>
        <v>0</v>
      </c>
      <c r="J16" s="29"/>
      <c r="K16" s="17"/>
      <c r="L16" s="17"/>
      <c r="M16" s="7" t="s">
        <v>70</v>
      </c>
      <c r="N16" s="338"/>
      <c r="O16" s="338"/>
      <c r="P16" s="338"/>
      <c r="Q16" s="338"/>
      <c r="R16" s="338"/>
      <c r="S16" s="338"/>
      <c r="T16" s="338"/>
    </row>
    <row r="17" spans="1:21" ht="18" customHeight="1" x14ac:dyDescent="0.25">
      <c r="A17" s="406"/>
      <c r="B17" s="34">
        <v>1.2</v>
      </c>
      <c r="C17" s="34">
        <v>12</v>
      </c>
      <c r="D17" s="24" t="s">
        <v>91</v>
      </c>
      <c r="E17" s="214">
        <v>4.4400000000000004</v>
      </c>
      <c r="F17" s="55"/>
      <c r="G17" s="80">
        <f t="shared" si="0"/>
        <v>3.33</v>
      </c>
      <c r="H17" s="44">
        <f t="shared" si="1"/>
        <v>0</v>
      </c>
      <c r="I17" s="122">
        <f t="shared" si="2"/>
        <v>0</v>
      </c>
      <c r="J17" s="17"/>
      <c r="K17" s="17"/>
      <c r="L17" s="17"/>
      <c r="M17" s="7" t="s">
        <v>71</v>
      </c>
      <c r="N17" s="403"/>
      <c r="O17" s="389"/>
      <c r="P17" s="389"/>
      <c r="Q17" s="389"/>
      <c r="R17" s="389"/>
      <c r="S17" s="389"/>
      <c r="T17" s="389"/>
    </row>
    <row r="18" spans="1:21" ht="18" customHeight="1" x14ac:dyDescent="0.25">
      <c r="A18" s="406"/>
      <c r="B18" s="34">
        <v>1.5</v>
      </c>
      <c r="C18" s="34">
        <v>12</v>
      </c>
      <c r="D18" s="24" t="s">
        <v>92</v>
      </c>
      <c r="E18" s="214">
        <v>4.72</v>
      </c>
      <c r="F18" s="55"/>
      <c r="G18" s="80">
        <f t="shared" si="0"/>
        <v>3.54</v>
      </c>
      <c r="H18" s="44">
        <f t="shared" si="1"/>
        <v>0</v>
      </c>
      <c r="I18" s="122">
        <f t="shared" si="2"/>
        <v>0</v>
      </c>
      <c r="J18" s="17"/>
      <c r="K18" s="17"/>
      <c r="L18" s="17"/>
      <c r="M18" s="21" t="s">
        <v>79</v>
      </c>
      <c r="N18" s="349"/>
      <c r="O18" s="349"/>
      <c r="P18" s="349"/>
      <c r="Q18" s="349"/>
      <c r="R18" s="349"/>
      <c r="S18" s="349"/>
      <c r="T18" s="349"/>
    </row>
    <row r="19" spans="1:21" ht="15.75" customHeight="1" x14ac:dyDescent="0.25">
      <c r="A19" s="406"/>
      <c r="B19" s="34">
        <v>1.8</v>
      </c>
      <c r="C19" s="34">
        <v>12</v>
      </c>
      <c r="D19" s="24" t="s">
        <v>93</v>
      </c>
      <c r="E19" s="214">
        <v>4.93</v>
      </c>
      <c r="F19" s="55"/>
      <c r="G19" s="80">
        <f t="shared" si="0"/>
        <v>3.698</v>
      </c>
      <c r="H19" s="44">
        <f t="shared" si="1"/>
        <v>0</v>
      </c>
      <c r="I19" s="122">
        <f t="shared" si="2"/>
        <v>0</v>
      </c>
      <c r="J19" s="17"/>
      <c r="K19" s="17"/>
      <c r="L19" s="17"/>
      <c r="M19" s="21"/>
      <c r="N19" s="198"/>
      <c r="O19" s="198"/>
      <c r="P19" s="198"/>
      <c r="Q19" s="198"/>
      <c r="R19" s="198"/>
      <c r="S19" s="198"/>
      <c r="T19" s="198"/>
    </row>
    <row r="20" spans="1:21" s="63" customFormat="1" ht="15.75" customHeight="1" x14ac:dyDescent="0.25">
      <c r="A20" s="406"/>
      <c r="B20" s="34">
        <v>2.1</v>
      </c>
      <c r="C20" s="34">
        <v>12</v>
      </c>
      <c r="D20" s="24" t="s">
        <v>94</v>
      </c>
      <c r="E20" s="214">
        <v>5.14</v>
      </c>
      <c r="F20" s="55"/>
      <c r="G20" s="80">
        <f t="shared" si="0"/>
        <v>3.855</v>
      </c>
      <c r="H20" s="44">
        <f t="shared" si="1"/>
        <v>0</v>
      </c>
      <c r="I20" s="122">
        <f t="shared" si="2"/>
        <v>0</v>
      </c>
      <c r="J20" s="17"/>
      <c r="K20" s="17"/>
      <c r="L20" s="17"/>
      <c r="M20" s="21"/>
      <c r="N20" s="209"/>
      <c r="O20" s="209"/>
      <c r="P20" s="209"/>
      <c r="Q20" s="209"/>
      <c r="R20" s="209"/>
      <c r="S20" s="209"/>
      <c r="T20" s="209"/>
      <c r="U20" s="132"/>
    </row>
    <row r="21" spans="1:21" s="63" customFormat="1" ht="15.75" customHeight="1" x14ac:dyDescent="0.25">
      <c r="A21" s="406"/>
      <c r="B21" s="34">
        <v>2.4</v>
      </c>
      <c r="C21" s="34">
        <v>12</v>
      </c>
      <c r="D21" s="24" t="s">
        <v>95</v>
      </c>
      <c r="E21" s="214">
        <v>5.42</v>
      </c>
      <c r="F21" s="55"/>
      <c r="G21" s="80">
        <f t="shared" si="0"/>
        <v>4.0650000000000004</v>
      </c>
      <c r="H21" s="44">
        <f t="shared" si="1"/>
        <v>0</v>
      </c>
      <c r="I21" s="122">
        <f t="shared" si="2"/>
        <v>0</v>
      </c>
      <c r="J21" s="47"/>
      <c r="K21" s="17"/>
      <c r="L21" s="17"/>
      <c r="M21" s="340" t="s">
        <v>146</v>
      </c>
      <c r="N21" s="341"/>
      <c r="O21" s="341"/>
      <c r="P21" s="341"/>
      <c r="Q21" s="341"/>
      <c r="R21" s="341"/>
      <c r="S21" s="341"/>
      <c r="T21" s="342"/>
      <c r="U21" s="132"/>
    </row>
    <row r="22" spans="1:21" s="63" customFormat="1" ht="17" customHeight="1" x14ac:dyDescent="0.15">
      <c r="A22" s="406"/>
      <c r="B22" s="34">
        <v>2.7</v>
      </c>
      <c r="C22" s="34">
        <v>6</v>
      </c>
      <c r="D22" s="24" t="s">
        <v>96</v>
      </c>
      <c r="E22" s="214">
        <v>5.63</v>
      </c>
      <c r="F22" s="55"/>
      <c r="G22" s="80">
        <f t="shared" si="0"/>
        <v>4.2229999999999999</v>
      </c>
      <c r="H22" s="44">
        <f t="shared" si="1"/>
        <v>0</v>
      </c>
      <c r="I22" s="122">
        <f t="shared" si="2"/>
        <v>0</v>
      </c>
      <c r="J22" s="60"/>
      <c r="K22" s="19"/>
      <c r="L22" s="19"/>
      <c r="M22" s="343"/>
      <c r="N22" s="344"/>
      <c r="O22" s="344"/>
      <c r="P22" s="344"/>
      <c r="Q22" s="344"/>
      <c r="R22" s="344"/>
      <c r="S22" s="344"/>
      <c r="T22" s="345"/>
    </row>
    <row r="23" spans="1:21" s="63" customFormat="1" ht="17" customHeight="1" x14ac:dyDescent="0.15">
      <c r="A23" s="406"/>
      <c r="B23" s="34">
        <v>3.1</v>
      </c>
      <c r="C23" s="34">
        <v>6</v>
      </c>
      <c r="D23" s="24" t="s">
        <v>97</v>
      </c>
      <c r="E23" s="214">
        <v>5.85</v>
      </c>
      <c r="F23" s="55"/>
      <c r="G23" s="80">
        <f t="shared" si="0"/>
        <v>4.3879999999999999</v>
      </c>
      <c r="H23" s="44">
        <f t="shared" si="1"/>
        <v>0</v>
      </c>
      <c r="I23" s="122">
        <f t="shared" si="2"/>
        <v>0</v>
      </c>
      <c r="J23" s="60"/>
      <c r="K23" s="61"/>
      <c r="L23" s="64"/>
      <c r="M23" s="335" t="str">
        <f t="shared" ref="M23:T23" si="3">B12</f>
        <v>Length  m</v>
      </c>
      <c r="N23" s="335" t="str">
        <f t="shared" si="3"/>
        <v>Nb cords / Box</v>
      </c>
      <c r="O23" s="335" t="str">
        <f t="shared" si="3"/>
        <v>P/N</v>
      </c>
      <c r="P23" s="335" t="str">
        <f t="shared" si="3"/>
        <v>Public Price £ / Unity</v>
      </c>
      <c r="Q23" s="335" t="str">
        <f t="shared" si="3"/>
        <v>Nb PatchBox</v>
      </c>
      <c r="R23" s="335" t="str">
        <f t="shared" si="3"/>
        <v>Prices £ / Unity</v>
      </c>
      <c r="S23" s="335" t="str">
        <f t="shared" si="3"/>
        <v>Nb patch cords</v>
      </c>
      <c r="T23" s="335" t="str">
        <f t="shared" si="3"/>
        <v>Total line Euros</v>
      </c>
    </row>
    <row r="24" spans="1:21" s="63" customFormat="1" ht="17" customHeight="1" x14ac:dyDescent="0.15">
      <c r="A24" s="406"/>
      <c r="B24" s="34">
        <v>4</v>
      </c>
      <c r="C24" s="34">
        <v>6</v>
      </c>
      <c r="D24" s="24" t="s">
        <v>98</v>
      </c>
      <c r="E24" s="214">
        <v>6.55</v>
      </c>
      <c r="F24" s="55"/>
      <c r="G24" s="80">
        <f t="shared" si="0"/>
        <v>4.9130000000000003</v>
      </c>
      <c r="H24" s="44">
        <f t="shared" si="1"/>
        <v>0</v>
      </c>
      <c r="I24" s="122">
        <f t="shared" si="2"/>
        <v>0</v>
      </c>
      <c r="J24" s="60"/>
      <c r="M24" s="336"/>
      <c r="N24" s="336"/>
      <c r="O24" s="336"/>
      <c r="P24" s="336"/>
      <c r="Q24" s="336"/>
      <c r="R24" s="336"/>
      <c r="S24" s="336"/>
      <c r="T24" s="336"/>
    </row>
    <row r="25" spans="1:21" s="63" customFormat="1" ht="16.5" customHeight="1" thickBot="1" x14ac:dyDescent="0.2">
      <c r="A25" s="407"/>
      <c r="B25" s="35">
        <v>4.9000000000000004</v>
      </c>
      <c r="C25" s="35">
        <v>6</v>
      </c>
      <c r="D25" s="26" t="s">
        <v>99</v>
      </c>
      <c r="E25" s="215">
        <v>7.25</v>
      </c>
      <c r="F25" s="56"/>
      <c r="G25" s="85">
        <f t="shared" si="0"/>
        <v>5.4379999999999997</v>
      </c>
      <c r="H25" s="45">
        <f t="shared" si="1"/>
        <v>0</v>
      </c>
      <c r="I25" s="123">
        <f t="shared" si="2"/>
        <v>0</v>
      </c>
      <c r="J25" s="60"/>
      <c r="M25" s="337"/>
      <c r="N25" s="337"/>
      <c r="O25" s="337"/>
      <c r="P25" s="337"/>
      <c r="Q25" s="337"/>
      <c r="R25" s="337"/>
      <c r="S25" s="337"/>
      <c r="T25" s="350"/>
    </row>
    <row r="26" spans="1:21" s="63" customFormat="1" ht="17" customHeight="1" x14ac:dyDescent="0.15">
      <c r="A26" s="408" t="s">
        <v>205</v>
      </c>
      <c r="B26" s="42">
        <v>0.6</v>
      </c>
      <c r="C26" s="42">
        <v>12</v>
      </c>
      <c r="D26" s="102" t="s">
        <v>100</v>
      </c>
      <c r="E26" s="216">
        <v>5.56</v>
      </c>
      <c r="F26" s="54"/>
      <c r="G26" s="84">
        <f t="shared" si="0"/>
        <v>4.17</v>
      </c>
      <c r="H26" s="46">
        <f t="shared" si="1"/>
        <v>0</v>
      </c>
      <c r="I26" s="124">
        <f t="shared" si="2"/>
        <v>0</v>
      </c>
      <c r="J26" s="60"/>
      <c r="K26" s="66"/>
      <c r="L26" s="411" t="s">
        <v>202</v>
      </c>
      <c r="M26" s="33">
        <v>0.6</v>
      </c>
      <c r="N26" s="33">
        <v>240</v>
      </c>
      <c r="O26" s="89" t="s">
        <v>6</v>
      </c>
      <c r="P26" s="213">
        <v>2.11</v>
      </c>
      <c r="Q26" s="50"/>
      <c r="R26" s="90">
        <f t="shared" ref="R26:R37" si="4">INT(P26*(1-$F$76)*1000+0.5)/1000</f>
        <v>1.583</v>
      </c>
      <c r="S26" s="43">
        <f t="shared" ref="S26:S37" si="5">Q26*N26</f>
        <v>0</v>
      </c>
      <c r="T26" s="125">
        <f t="shared" ref="T26:T37" si="6">S26*R26</f>
        <v>0</v>
      </c>
    </row>
    <row r="27" spans="1:21" s="63" customFormat="1" ht="17" customHeight="1" x14ac:dyDescent="0.15">
      <c r="A27" s="409"/>
      <c r="B27" s="34">
        <v>0.9</v>
      </c>
      <c r="C27" s="34">
        <v>12</v>
      </c>
      <c r="D27" s="24" t="s">
        <v>101</v>
      </c>
      <c r="E27" s="214">
        <v>5.85</v>
      </c>
      <c r="F27" s="55"/>
      <c r="G27" s="80">
        <f t="shared" si="0"/>
        <v>4.3879999999999999</v>
      </c>
      <c r="H27" s="44">
        <f t="shared" si="1"/>
        <v>0</v>
      </c>
      <c r="I27" s="122">
        <f t="shared" si="2"/>
        <v>0</v>
      </c>
      <c r="J27" s="60"/>
      <c r="K27" s="66"/>
      <c r="L27" s="412"/>
      <c r="M27" s="34">
        <v>1.2</v>
      </c>
      <c r="N27" s="34">
        <v>204</v>
      </c>
      <c r="O27" s="91" t="s">
        <v>0</v>
      </c>
      <c r="P27" s="214">
        <v>2.5299999999999998</v>
      </c>
      <c r="Q27" s="51"/>
      <c r="R27" s="92">
        <f t="shared" si="4"/>
        <v>1.8979999999999999</v>
      </c>
      <c r="S27" s="44">
        <f t="shared" si="5"/>
        <v>0</v>
      </c>
      <c r="T27" s="126">
        <f t="shared" si="6"/>
        <v>0</v>
      </c>
    </row>
    <row r="28" spans="1:21" s="63" customFormat="1" ht="17" customHeight="1" x14ac:dyDescent="0.15">
      <c r="A28" s="409"/>
      <c r="B28" s="34">
        <v>1.2</v>
      </c>
      <c r="C28" s="34">
        <v>12</v>
      </c>
      <c r="D28" s="24" t="s">
        <v>102</v>
      </c>
      <c r="E28" s="214">
        <v>6.13</v>
      </c>
      <c r="F28" s="55"/>
      <c r="G28" s="80">
        <f t="shared" si="0"/>
        <v>4.5979999999999999</v>
      </c>
      <c r="H28" s="44">
        <f t="shared" si="1"/>
        <v>0</v>
      </c>
      <c r="I28" s="122">
        <f t="shared" si="2"/>
        <v>0</v>
      </c>
      <c r="J28" s="60"/>
      <c r="K28" s="66"/>
      <c r="L28" s="412"/>
      <c r="M28" s="34">
        <v>1.5</v>
      </c>
      <c r="N28" s="34">
        <v>144</v>
      </c>
      <c r="O28" s="91" t="s">
        <v>2</v>
      </c>
      <c r="P28" s="214">
        <v>2.67</v>
      </c>
      <c r="Q28" s="51"/>
      <c r="R28" s="92">
        <f t="shared" si="4"/>
        <v>2.0030000000000001</v>
      </c>
      <c r="S28" s="44">
        <f t="shared" si="5"/>
        <v>0</v>
      </c>
      <c r="T28" s="126">
        <f t="shared" si="6"/>
        <v>0</v>
      </c>
    </row>
    <row r="29" spans="1:21" s="63" customFormat="1" ht="17" customHeight="1" x14ac:dyDescent="0.15">
      <c r="A29" s="409"/>
      <c r="B29" s="34">
        <v>1.5</v>
      </c>
      <c r="C29" s="34">
        <v>12</v>
      </c>
      <c r="D29" s="24" t="s">
        <v>103</v>
      </c>
      <c r="E29" s="214">
        <v>6.48</v>
      </c>
      <c r="F29" s="55"/>
      <c r="G29" s="80">
        <f t="shared" si="0"/>
        <v>4.8600000000000003</v>
      </c>
      <c r="H29" s="44">
        <f t="shared" si="1"/>
        <v>0</v>
      </c>
      <c r="I29" s="122">
        <f t="shared" si="2"/>
        <v>0</v>
      </c>
      <c r="J29" s="60"/>
      <c r="K29" s="66"/>
      <c r="L29" s="412"/>
      <c r="M29" s="34">
        <v>2.1</v>
      </c>
      <c r="N29" s="34">
        <v>120</v>
      </c>
      <c r="O29" s="91" t="s">
        <v>4</v>
      </c>
      <c r="P29" s="214">
        <v>2.95</v>
      </c>
      <c r="Q29" s="51"/>
      <c r="R29" s="92">
        <f t="shared" si="4"/>
        <v>2.2130000000000001</v>
      </c>
      <c r="S29" s="44">
        <f t="shared" si="5"/>
        <v>0</v>
      </c>
      <c r="T29" s="126">
        <f t="shared" si="6"/>
        <v>0</v>
      </c>
    </row>
    <row r="30" spans="1:21" s="63" customFormat="1" ht="17" customHeight="1" x14ac:dyDescent="0.15">
      <c r="A30" s="409"/>
      <c r="B30" s="34">
        <v>1.8</v>
      </c>
      <c r="C30" s="34">
        <v>12</v>
      </c>
      <c r="D30" s="24" t="s">
        <v>104</v>
      </c>
      <c r="E30" s="214">
        <v>6.76</v>
      </c>
      <c r="F30" s="55"/>
      <c r="G30" s="80">
        <f t="shared" si="0"/>
        <v>5.07</v>
      </c>
      <c r="H30" s="44">
        <f t="shared" si="1"/>
        <v>0</v>
      </c>
      <c r="I30" s="122">
        <f t="shared" si="2"/>
        <v>0</v>
      </c>
      <c r="J30" s="60"/>
      <c r="K30" s="66"/>
      <c r="L30" s="412"/>
      <c r="M30" s="34">
        <v>3.1</v>
      </c>
      <c r="N30" s="34">
        <v>96</v>
      </c>
      <c r="O30" s="91" t="s">
        <v>5</v>
      </c>
      <c r="P30" s="214">
        <v>3.37</v>
      </c>
      <c r="Q30" s="51"/>
      <c r="R30" s="92">
        <f t="shared" si="4"/>
        <v>2.528</v>
      </c>
      <c r="S30" s="44">
        <f t="shared" si="5"/>
        <v>0</v>
      </c>
      <c r="T30" s="126">
        <f t="shared" si="6"/>
        <v>0</v>
      </c>
    </row>
    <row r="31" spans="1:21" s="63" customFormat="1" ht="17" customHeight="1" thickBot="1" x14ac:dyDescent="0.2">
      <c r="A31" s="409"/>
      <c r="B31" s="34">
        <v>2.1</v>
      </c>
      <c r="C31" s="34">
        <v>12</v>
      </c>
      <c r="D31" s="24" t="s">
        <v>105</v>
      </c>
      <c r="E31" s="214">
        <v>7.04</v>
      </c>
      <c r="F31" s="55"/>
      <c r="G31" s="80">
        <f t="shared" si="0"/>
        <v>5.28</v>
      </c>
      <c r="H31" s="44">
        <f t="shared" si="1"/>
        <v>0</v>
      </c>
      <c r="I31" s="122">
        <f t="shared" si="2"/>
        <v>0</v>
      </c>
      <c r="J31" s="60"/>
      <c r="K31" s="66"/>
      <c r="L31" s="413"/>
      <c r="M31" s="35">
        <v>4.9000000000000004</v>
      </c>
      <c r="N31" s="35">
        <v>60</v>
      </c>
      <c r="O31" s="93" t="s">
        <v>7</v>
      </c>
      <c r="P31" s="215">
        <v>4.21</v>
      </c>
      <c r="Q31" s="52"/>
      <c r="R31" s="94">
        <f t="shared" si="4"/>
        <v>3.1579999999999999</v>
      </c>
      <c r="S31" s="45">
        <f t="shared" si="5"/>
        <v>0</v>
      </c>
      <c r="T31" s="127">
        <f t="shared" si="6"/>
        <v>0</v>
      </c>
    </row>
    <row r="32" spans="1:21" s="63" customFormat="1" ht="17" customHeight="1" x14ac:dyDescent="0.15">
      <c r="A32" s="409"/>
      <c r="B32" s="34">
        <v>2.4</v>
      </c>
      <c r="C32" s="34">
        <v>12</v>
      </c>
      <c r="D32" s="24" t="s">
        <v>106</v>
      </c>
      <c r="E32" s="214">
        <v>7.39</v>
      </c>
      <c r="F32" s="55"/>
      <c r="G32" s="80">
        <f t="shared" si="0"/>
        <v>5.5430000000000001</v>
      </c>
      <c r="H32" s="44">
        <f t="shared" si="1"/>
        <v>0</v>
      </c>
      <c r="I32" s="122">
        <f t="shared" si="2"/>
        <v>0</v>
      </c>
      <c r="J32" s="60"/>
      <c r="K32" s="66"/>
      <c r="L32" s="411" t="s">
        <v>203</v>
      </c>
      <c r="M32" s="42">
        <v>0.6</v>
      </c>
      <c r="N32" s="42">
        <v>240</v>
      </c>
      <c r="O32" s="95" t="s">
        <v>8</v>
      </c>
      <c r="P32" s="216">
        <v>2.81</v>
      </c>
      <c r="Q32" s="53"/>
      <c r="R32" s="96">
        <f t="shared" si="4"/>
        <v>2.1080000000000001</v>
      </c>
      <c r="S32" s="46">
        <f t="shared" si="5"/>
        <v>0</v>
      </c>
      <c r="T32" s="125">
        <f t="shared" si="6"/>
        <v>0</v>
      </c>
    </row>
    <row r="33" spans="1:22" s="63" customFormat="1" ht="17" customHeight="1" x14ac:dyDescent="0.15">
      <c r="A33" s="409"/>
      <c r="B33" s="34">
        <v>2.7</v>
      </c>
      <c r="C33" s="34">
        <v>6</v>
      </c>
      <c r="D33" s="24" t="s">
        <v>107</v>
      </c>
      <c r="E33" s="214">
        <v>7.75</v>
      </c>
      <c r="F33" s="55"/>
      <c r="G33" s="80">
        <f t="shared" si="0"/>
        <v>5.8129999999999997</v>
      </c>
      <c r="H33" s="44">
        <f t="shared" si="1"/>
        <v>0</v>
      </c>
      <c r="I33" s="122">
        <f t="shared" si="2"/>
        <v>0</v>
      </c>
      <c r="J33" s="60"/>
      <c r="K33" s="66"/>
      <c r="L33" s="412"/>
      <c r="M33" s="34">
        <v>1.2</v>
      </c>
      <c r="N33" s="34">
        <v>204</v>
      </c>
      <c r="O33" s="91" t="s">
        <v>1</v>
      </c>
      <c r="P33" s="214">
        <v>3.23</v>
      </c>
      <c r="Q33" s="51"/>
      <c r="R33" s="92">
        <f t="shared" si="4"/>
        <v>2.423</v>
      </c>
      <c r="S33" s="44">
        <f t="shared" si="5"/>
        <v>0</v>
      </c>
      <c r="T33" s="126">
        <f t="shared" si="6"/>
        <v>0</v>
      </c>
    </row>
    <row r="34" spans="1:22" s="63" customFormat="1" ht="17" customHeight="1" x14ac:dyDescent="0.15">
      <c r="A34" s="409"/>
      <c r="B34" s="34">
        <v>3.1</v>
      </c>
      <c r="C34" s="34">
        <v>6</v>
      </c>
      <c r="D34" s="24" t="s">
        <v>108</v>
      </c>
      <c r="E34" s="214">
        <v>8.0299999999999994</v>
      </c>
      <c r="F34" s="55"/>
      <c r="G34" s="80">
        <f t="shared" si="0"/>
        <v>6.0229999999999997</v>
      </c>
      <c r="H34" s="44">
        <f t="shared" si="1"/>
        <v>0</v>
      </c>
      <c r="I34" s="122">
        <f t="shared" si="2"/>
        <v>0</v>
      </c>
      <c r="J34" s="60"/>
      <c r="K34" s="66"/>
      <c r="L34" s="412"/>
      <c r="M34" s="34">
        <v>1.5</v>
      </c>
      <c r="N34" s="34">
        <v>144</v>
      </c>
      <c r="O34" s="91" t="s">
        <v>3</v>
      </c>
      <c r="P34" s="214">
        <v>3.44</v>
      </c>
      <c r="Q34" s="51"/>
      <c r="R34" s="92">
        <f t="shared" si="4"/>
        <v>2.58</v>
      </c>
      <c r="S34" s="44">
        <f t="shared" si="5"/>
        <v>0</v>
      </c>
      <c r="T34" s="126">
        <f t="shared" si="6"/>
        <v>0</v>
      </c>
    </row>
    <row r="35" spans="1:22" s="63" customFormat="1" ht="17" customHeight="1" x14ac:dyDescent="0.15">
      <c r="A35" s="409"/>
      <c r="B35" s="34">
        <v>4</v>
      </c>
      <c r="C35" s="34">
        <v>6</v>
      </c>
      <c r="D35" s="24" t="s">
        <v>109</v>
      </c>
      <c r="E35" s="214">
        <v>8.94</v>
      </c>
      <c r="F35" s="55"/>
      <c r="G35" s="80">
        <f t="shared" si="0"/>
        <v>6.7050000000000001</v>
      </c>
      <c r="H35" s="44">
        <f t="shared" si="1"/>
        <v>0</v>
      </c>
      <c r="I35" s="122">
        <f t="shared" si="2"/>
        <v>0</v>
      </c>
      <c r="J35" s="60"/>
      <c r="K35" s="66"/>
      <c r="L35" s="412"/>
      <c r="M35" s="34">
        <v>2.1</v>
      </c>
      <c r="N35" s="34">
        <v>120</v>
      </c>
      <c r="O35" s="91" t="s">
        <v>9</v>
      </c>
      <c r="P35" s="214">
        <v>3.79</v>
      </c>
      <c r="Q35" s="51"/>
      <c r="R35" s="92">
        <f t="shared" si="4"/>
        <v>2.843</v>
      </c>
      <c r="S35" s="44">
        <f t="shared" si="5"/>
        <v>0</v>
      </c>
      <c r="T35" s="126">
        <f t="shared" si="6"/>
        <v>0</v>
      </c>
    </row>
    <row r="36" spans="1:22" s="63" customFormat="1" ht="17" customHeight="1" thickBot="1" x14ac:dyDescent="0.2">
      <c r="A36" s="410"/>
      <c r="B36" s="35">
        <v>4.9000000000000004</v>
      </c>
      <c r="C36" s="35">
        <v>6</v>
      </c>
      <c r="D36" s="26" t="s">
        <v>110</v>
      </c>
      <c r="E36" s="215">
        <v>9.93</v>
      </c>
      <c r="F36" s="56"/>
      <c r="G36" s="85">
        <f t="shared" si="0"/>
        <v>7.4480000000000004</v>
      </c>
      <c r="H36" s="45">
        <f t="shared" si="1"/>
        <v>0</v>
      </c>
      <c r="I36" s="123">
        <f t="shared" si="2"/>
        <v>0</v>
      </c>
      <c r="J36" s="60"/>
      <c r="K36" s="66"/>
      <c r="L36" s="412"/>
      <c r="M36" s="34">
        <v>3.1</v>
      </c>
      <c r="N36" s="34">
        <v>96</v>
      </c>
      <c r="O36" s="91" t="s">
        <v>10</v>
      </c>
      <c r="P36" s="214">
        <v>4.28</v>
      </c>
      <c r="Q36" s="51"/>
      <c r="R36" s="92">
        <f t="shared" si="4"/>
        <v>3.21</v>
      </c>
      <c r="S36" s="44">
        <f t="shared" si="5"/>
        <v>0</v>
      </c>
      <c r="T36" s="126">
        <f t="shared" si="6"/>
        <v>0</v>
      </c>
      <c r="U36" s="65"/>
    </row>
    <row r="37" spans="1:22" s="63" customFormat="1" ht="17" customHeight="1" thickBot="1" x14ac:dyDescent="0.2">
      <c r="A37" s="154"/>
      <c r="B37" s="138"/>
      <c r="C37" s="138"/>
      <c r="D37" s="32"/>
      <c r="E37" s="136"/>
      <c r="F37" s="137"/>
      <c r="G37" s="97"/>
      <c r="H37" s="137"/>
      <c r="I37" s="139"/>
      <c r="J37" s="60"/>
      <c r="K37" s="66"/>
      <c r="L37" s="413"/>
      <c r="M37" s="35">
        <v>4.9000000000000004</v>
      </c>
      <c r="N37" s="35">
        <v>60</v>
      </c>
      <c r="O37" s="93" t="s">
        <v>11</v>
      </c>
      <c r="P37" s="215">
        <v>5.33</v>
      </c>
      <c r="Q37" s="52"/>
      <c r="R37" s="94">
        <f t="shared" si="4"/>
        <v>3.9980000000000002</v>
      </c>
      <c r="S37" s="45">
        <f t="shared" si="5"/>
        <v>0</v>
      </c>
      <c r="T37" s="127">
        <f t="shared" si="6"/>
        <v>0</v>
      </c>
      <c r="U37" s="65"/>
    </row>
    <row r="38" spans="1:22" s="63" customFormat="1" ht="24.75" customHeight="1" thickBot="1" x14ac:dyDescent="0.2">
      <c r="A38" s="201"/>
      <c r="B38" s="212"/>
      <c r="C38" s="577" t="s">
        <v>135</v>
      </c>
      <c r="D38" s="578"/>
      <c r="E38" s="578"/>
      <c r="F38" s="578"/>
      <c r="G38" s="578"/>
      <c r="H38" s="578"/>
      <c r="I38" s="421"/>
      <c r="J38" s="60"/>
      <c r="K38" s="66"/>
      <c r="U38" s="65"/>
    </row>
    <row r="39" spans="1:22" s="63" customFormat="1" ht="17" customHeight="1" x14ac:dyDescent="0.15">
      <c r="A39" s="574" t="s">
        <v>206</v>
      </c>
      <c r="B39" s="220">
        <v>0.6</v>
      </c>
      <c r="C39" s="33">
        <v>12</v>
      </c>
      <c r="D39" s="23" t="s">
        <v>112</v>
      </c>
      <c r="E39" s="213">
        <v>3.51</v>
      </c>
      <c r="F39" s="57"/>
      <c r="G39" s="88">
        <f>INT(E39*(1-$F$76)*1000+0.5)/1000</f>
        <v>2.633</v>
      </c>
      <c r="H39" s="43">
        <f t="shared" ref="H39:H50" si="7">F39*C39</f>
        <v>0</v>
      </c>
      <c r="I39" s="221">
        <f t="shared" ref="I39:I50" si="8">H39*G39</f>
        <v>0</v>
      </c>
      <c r="J39" s="60"/>
      <c r="K39" s="66"/>
      <c r="L39" s="119"/>
      <c r="M39" s="428" t="s">
        <v>139</v>
      </c>
      <c r="N39" s="398"/>
      <c r="O39" s="398"/>
      <c r="P39" s="398"/>
      <c r="Q39" s="398"/>
      <c r="R39" s="398"/>
      <c r="S39" s="398"/>
      <c r="T39" s="399"/>
      <c r="U39" s="68"/>
      <c r="V39" s="65"/>
    </row>
    <row r="40" spans="1:22" s="63" customFormat="1" ht="17" customHeight="1" x14ac:dyDescent="0.15">
      <c r="A40" s="575"/>
      <c r="B40" s="222">
        <v>1.2</v>
      </c>
      <c r="C40" s="34">
        <v>12</v>
      </c>
      <c r="D40" s="24" t="s">
        <v>113</v>
      </c>
      <c r="E40" s="214">
        <v>3.93</v>
      </c>
      <c r="F40" s="55"/>
      <c r="G40" s="80">
        <f t="shared" ref="G40:G50" si="9">INT(E40*(1-$F$76)*1000+0.5)/1000</f>
        <v>2.948</v>
      </c>
      <c r="H40" s="44">
        <f t="shared" si="7"/>
        <v>0</v>
      </c>
      <c r="I40" s="223">
        <f t="shared" si="8"/>
        <v>0</v>
      </c>
      <c r="J40" s="60"/>
      <c r="K40" s="66"/>
      <c r="M40" s="471" t="s">
        <v>42</v>
      </c>
      <c r="N40" s="472"/>
      <c r="O40" s="335" t="s">
        <v>80</v>
      </c>
      <c r="P40" s="346" t="s">
        <v>215</v>
      </c>
      <c r="Q40" s="335" t="s">
        <v>81</v>
      </c>
      <c r="R40" s="335" t="s">
        <v>216</v>
      </c>
      <c r="S40" s="335" t="s">
        <v>82</v>
      </c>
      <c r="T40" s="346" t="s">
        <v>83</v>
      </c>
      <c r="U40" s="68"/>
      <c r="V40" s="65"/>
    </row>
    <row r="41" spans="1:22" s="63" customFormat="1" ht="17" customHeight="1" x14ac:dyDescent="0.15">
      <c r="A41" s="575"/>
      <c r="B41" s="222">
        <v>1.5</v>
      </c>
      <c r="C41" s="34">
        <v>12</v>
      </c>
      <c r="D41" s="24" t="s">
        <v>114</v>
      </c>
      <c r="E41" s="214">
        <v>4.1399999999999997</v>
      </c>
      <c r="F41" s="55"/>
      <c r="G41" s="80">
        <f t="shared" si="9"/>
        <v>3.105</v>
      </c>
      <c r="H41" s="44">
        <f t="shared" si="7"/>
        <v>0</v>
      </c>
      <c r="I41" s="223">
        <f t="shared" si="8"/>
        <v>0</v>
      </c>
      <c r="J41" s="60"/>
      <c r="K41" s="64"/>
      <c r="L41" s="155"/>
      <c r="M41" s="473"/>
      <c r="N41" s="399"/>
      <c r="O41" s="393"/>
      <c r="P41" s="347"/>
      <c r="Q41" s="393"/>
      <c r="R41" s="336"/>
      <c r="S41" s="393"/>
      <c r="T41" s="347"/>
      <c r="U41" s="68"/>
      <c r="V41" s="65"/>
    </row>
    <row r="42" spans="1:22" s="63" customFormat="1" ht="17" customHeight="1" thickBot="1" x14ac:dyDescent="0.2">
      <c r="A42" s="575"/>
      <c r="B42" s="222">
        <v>2.1</v>
      </c>
      <c r="C42" s="34">
        <v>12</v>
      </c>
      <c r="D42" s="24" t="s">
        <v>115</v>
      </c>
      <c r="E42" s="214">
        <v>4.5599999999999996</v>
      </c>
      <c r="F42" s="55"/>
      <c r="G42" s="80">
        <f t="shared" si="9"/>
        <v>3.42</v>
      </c>
      <c r="H42" s="44">
        <f t="shared" si="7"/>
        <v>0</v>
      </c>
      <c r="I42" s="223">
        <f t="shared" si="8"/>
        <v>0</v>
      </c>
      <c r="J42" s="60"/>
      <c r="K42" s="64"/>
      <c r="L42" s="155"/>
      <c r="M42" s="474"/>
      <c r="N42" s="475"/>
      <c r="O42" s="394"/>
      <c r="P42" s="362"/>
      <c r="Q42" s="394"/>
      <c r="R42" s="350"/>
      <c r="S42" s="394"/>
      <c r="T42" s="362"/>
      <c r="U42" s="68"/>
      <c r="V42" s="65"/>
    </row>
    <row r="43" spans="1:22" s="63" customFormat="1" ht="17" customHeight="1" x14ac:dyDescent="0.15">
      <c r="A43" s="575"/>
      <c r="B43" s="222">
        <v>3.1</v>
      </c>
      <c r="C43" s="34">
        <v>6</v>
      </c>
      <c r="D43" s="24" t="s">
        <v>116</v>
      </c>
      <c r="E43" s="214">
        <v>5.19</v>
      </c>
      <c r="F43" s="55"/>
      <c r="G43" s="80">
        <f t="shared" si="9"/>
        <v>3.8929999999999998</v>
      </c>
      <c r="H43" s="44">
        <f t="shared" si="7"/>
        <v>0</v>
      </c>
      <c r="I43" s="223">
        <f t="shared" si="8"/>
        <v>0</v>
      </c>
      <c r="J43" s="60"/>
      <c r="K43" s="64"/>
      <c r="L43" s="450" t="s">
        <v>54</v>
      </c>
      <c r="M43" s="429" t="s">
        <v>12</v>
      </c>
      <c r="N43" s="430"/>
      <c r="O43" s="76">
        <v>50</v>
      </c>
      <c r="P43" s="71">
        <v>11.2</v>
      </c>
      <c r="Q43" s="54"/>
      <c r="R43" s="84">
        <f t="shared" ref="R43:R58" si="10">INT(P43*(1-$F$76)*1000+0.5)/1000</f>
        <v>8.4</v>
      </c>
      <c r="S43" s="46">
        <f t="shared" ref="S43:S58" si="11">Q43*O43</f>
        <v>0</v>
      </c>
      <c r="T43" s="124">
        <f t="shared" ref="T43:T58" si="12">Q43*R43</f>
        <v>0</v>
      </c>
      <c r="U43" s="68"/>
      <c r="V43" s="65"/>
    </row>
    <row r="44" spans="1:22" s="63" customFormat="1" ht="17" customHeight="1" thickBot="1" x14ac:dyDescent="0.2">
      <c r="A44" s="576"/>
      <c r="B44" s="226">
        <v>4.9000000000000004</v>
      </c>
      <c r="C44" s="227">
        <v>6</v>
      </c>
      <c r="D44" s="228" t="s">
        <v>117</v>
      </c>
      <c r="E44" s="229">
        <v>6.46</v>
      </c>
      <c r="F44" s="230"/>
      <c r="G44" s="231">
        <f t="shared" si="9"/>
        <v>4.8449999999999998</v>
      </c>
      <c r="H44" s="192">
        <f t="shared" si="7"/>
        <v>0</v>
      </c>
      <c r="I44" s="232">
        <f t="shared" si="8"/>
        <v>0</v>
      </c>
      <c r="J44" s="60"/>
      <c r="K44" s="64"/>
      <c r="L44" s="451"/>
      <c r="M44" s="431" t="s">
        <v>13</v>
      </c>
      <c r="N44" s="396"/>
      <c r="O44" s="76">
        <v>50</v>
      </c>
      <c r="P44" s="71">
        <v>11.2</v>
      </c>
      <c r="Q44" s="55"/>
      <c r="R44" s="80">
        <f t="shared" si="10"/>
        <v>8.4</v>
      </c>
      <c r="S44" s="44">
        <f t="shared" si="11"/>
        <v>0</v>
      </c>
      <c r="T44" s="122">
        <f t="shared" si="12"/>
        <v>0</v>
      </c>
      <c r="U44" s="68"/>
      <c r="V44" s="65"/>
    </row>
    <row r="45" spans="1:22" s="63" customFormat="1" ht="17" customHeight="1" x14ac:dyDescent="0.15">
      <c r="A45" s="574" t="s">
        <v>207</v>
      </c>
      <c r="B45" s="220">
        <v>0.6</v>
      </c>
      <c r="C45" s="33">
        <v>12</v>
      </c>
      <c r="D45" s="23" t="s">
        <v>118</v>
      </c>
      <c r="E45" s="213">
        <v>4.91</v>
      </c>
      <c r="F45" s="57"/>
      <c r="G45" s="88">
        <f t="shared" si="9"/>
        <v>3.6829999999999998</v>
      </c>
      <c r="H45" s="43">
        <f t="shared" si="7"/>
        <v>0</v>
      </c>
      <c r="I45" s="221">
        <f t="shared" si="8"/>
        <v>0</v>
      </c>
      <c r="J45" s="97"/>
      <c r="K45" s="64"/>
      <c r="L45" s="451"/>
      <c r="M45" s="432" t="s">
        <v>14</v>
      </c>
      <c r="N45" s="396"/>
      <c r="O45" s="76">
        <v>50</v>
      </c>
      <c r="P45" s="71">
        <v>11.2</v>
      </c>
      <c r="Q45" s="55"/>
      <c r="R45" s="80">
        <f t="shared" si="10"/>
        <v>8.4</v>
      </c>
      <c r="S45" s="44">
        <f t="shared" si="11"/>
        <v>0</v>
      </c>
      <c r="T45" s="122">
        <f t="shared" si="12"/>
        <v>0</v>
      </c>
      <c r="U45" s="68"/>
      <c r="V45" s="65"/>
    </row>
    <row r="46" spans="1:22" s="63" customFormat="1" ht="17" customHeight="1" x14ac:dyDescent="0.15">
      <c r="A46" s="575"/>
      <c r="B46" s="222">
        <v>1.2</v>
      </c>
      <c r="C46" s="34">
        <v>12</v>
      </c>
      <c r="D46" s="24" t="s">
        <v>119</v>
      </c>
      <c r="E46" s="214">
        <v>5.47</v>
      </c>
      <c r="F46" s="55"/>
      <c r="G46" s="80">
        <f t="shared" si="9"/>
        <v>4.1029999999999998</v>
      </c>
      <c r="H46" s="44">
        <f t="shared" si="7"/>
        <v>0</v>
      </c>
      <c r="I46" s="223">
        <f t="shared" si="8"/>
        <v>0</v>
      </c>
      <c r="J46" s="97"/>
      <c r="K46" s="64"/>
      <c r="L46" s="451"/>
      <c r="M46" s="401" t="s">
        <v>15</v>
      </c>
      <c r="N46" s="396"/>
      <c r="O46" s="76">
        <v>50</v>
      </c>
      <c r="P46" s="71">
        <v>11.2</v>
      </c>
      <c r="Q46" s="55"/>
      <c r="R46" s="80">
        <f t="shared" si="10"/>
        <v>8.4</v>
      </c>
      <c r="S46" s="44">
        <f t="shared" si="11"/>
        <v>0</v>
      </c>
      <c r="T46" s="122">
        <f t="shared" si="12"/>
        <v>0</v>
      </c>
      <c r="U46" s="68"/>
      <c r="V46" s="65"/>
    </row>
    <row r="47" spans="1:22" s="63" customFormat="1" ht="17" customHeight="1" x14ac:dyDescent="0.15">
      <c r="A47" s="575"/>
      <c r="B47" s="222">
        <v>1.5</v>
      </c>
      <c r="C47" s="34">
        <v>12</v>
      </c>
      <c r="D47" s="24" t="s">
        <v>120</v>
      </c>
      <c r="E47" s="214">
        <v>5.75</v>
      </c>
      <c r="F47" s="55"/>
      <c r="G47" s="80">
        <f t="shared" si="9"/>
        <v>4.3129999999999997</v>
      </c>
      <c r="H47" s="44">
        <f t="shared" si="7"/>
        <v>0</v>
      </c>
      <c r="I47" s="223">
        <f t="shared" si="8"/>
        <v>0</v>
      </c>
      <c r="J47" s="97"/>
      <c r="K47" s="64"/>
      <c r="L47" s="451"/>
      <c r="M47" s="404" t="s">
        <v>16</v>
      </c>
      <c r="N47" s="396"/>
      <c r="O47" s="76">
        <v>50</v>
      </c>
      <c r="P47" s="71">
        <v>11.2</v>
      </c>
      <c r="Q47" s="55"/>
      <c r="R47" s="80">
        <f t="shared" si="10"/>
        <v>8.4</v>
      </c>
      <c r="S47" s="44">
        <f t="shared" si="11"/>
        <v>0</v>
      </c>
      <c r="T47" s="122">
        <f t="shared" si="12"/>
        <v>0</v>
      </c>
      <c r="U47" s="68"/>
      <c r="V47" s="65"/>
    </row>
    <row r="48" spans="1:22" s="63" customFormat="1" ht="17" customHeight="1" x14ac:dyDescent="0.15">
      <c r="A48" s="575"/>
      <c r="B48" s="222">
        <v>2.1</v>
      </c>
      <c r="C48" s="34">
        <v>12</v>
      </c>
      <c r="D48" s="24" t="s">
        <v>121</v>
      </c>
      <c r="E48" s="214">
        <v>6.32</v>
      </c>
      <c r="F48" s="55"/>
      <c r="G48" s="80">
        <f t="shared" si="9"/>
        <v>4.74</v>
      </c>
      <c r="H48" s="44">
        <f t="shared" si="7"/>
        <v>0</v>
      </c>
      <c r="I48" s="223">
        <f t="shared" si="8"/>
        <v>0</v>
      </c>
      <c r="J48" s="97"/>
      <c r="K48" s="64"/>
      <c r="L48" s="451"/>
      <c r="M48" s="402" t="s">
        <v>17</v>
      </c>
      <c r="N48" s="396"/>
      <c r="O48" s="76">
        <v>50</v>
      </c>
      <c r="P48" s="71">
        <v>11.2</v>
      </c>
      <c r="Q48" s="55"/>
      <c r="R48" s="80">
        <f t="shared" si="10"/>
        <v>8.4</v>
      </c>
      <c r="S48" s="44">
        <f t="shared" si="11"/>
        <v>0</v>
      </c>
      <c r="T48" s="122">
        <f t="shared" si="12"/>
        <v>0</v>
      </c>
      <c r="U48" s="68"/>
      <c r="V48" s="65"/>
    </row>
    <row r="49" spans="1:22" s="63" customFormat="1" ht="17" customHeight="1" x14ac:dyDescent="0.15">
      <c r="A49" s="575"/>
      <c r="B49" s="222">
        <v>3.1</v>
      </c>
      <c r="C49" s="34">
        <v>6</v>
      </c>
      <c r="D49" s="24" t="s">
        <v>122</v>
      </c>
      <c r="E49" s="214">
        <v>7.16</v>
      </c>
      <c r="F49" s="55"/>
      <c r="G49" s="80">
        <f t="shared" si="9"/>
        <v>5.37</v>
      </c>
      <c r="H49" s="44">
        <f t="shared" si="7"/>
        <v>0</v>
      </c>
      <c r="I49" s="223">
        <f t="shared" si="8"/>
        <v>0</v>
      </c>
      <c r="J49" s="97"/>
      <c r="K49" s="64"/>
      <c r="L49" s="451"/>
      <c r="M49" s="502" t="s">
        <v>18</v>
      </c>
      <c r="N49" s="396"/>
      <c r="O49" s="76">
        <v>50</v>
      </c>
      <c r="P49" s="71">
        <v>11.2</v>
      </c>
      <c r="Q49" s="55"/>
      <c r="R49" s="80">
        <f t="shared" si="10"/>
        <v>8.4</v>
      </c>
      <c r="S49" s="44">
        <f t="shared" si="11"/>
        <v>0</v>
      </c>
      <c r="T49" s="122">
        <f t="shared" si="12"/>
        <v>0</v>
      </c>
      <c r="U49" s="68"/>
      <c r="V49" s="65"/>
    </row>
    <row r="50" spans="1:22" s="63" customFormat="1" ht="17" customHeight="1" thickBot="1" x14ac:dyDescent="0.2">
      <c r="A50" s="576"/>
      <c r="B50" s="224">
        <v>4.9000000000000004</v>
      </c>
      <c r="C50" s="35">
        <v>6</v>
      </c>
      <c r="D50" s="26" t="s">
        <v>123</v>
      </c>
      <c r="E50" s="215">
        <v>8.84</v>
      </c>
      <c r="F50" s="56"/>
      <c r="G50" s="85">
        <f t="shared" si="9"/>
        <v>6.63</v>
      </c>
      <c r="H50" s="45">
        <f t="shared" si="7"/>
        <v>0</v>
      </c>
      <c r="I50" s="225">
        <f t="shared" si="8"/>
        <v>0</v>
      </c>
      <c r="J50" s="97"/>
      <c r="K50" s="64"/>
      <c r="L50" s="451"/>
      <c r="M50" s="503" t="s">
        <v>19</v>
      </c>
      <c r="N50" s="396"/>
      <c r="O50" s="76">
        <v>50</v>
      </c>
      <c r="P50" s="71">
        <v>11.2</v>
      </c>
      <c r="Q50" s="55"/>
      <c r="R50" s="80">
        <f t="shared" si="10"/>
        <v>8.4</v>
      </c>
      <c r="S50" s="44">
        <f t="shared" si="11"/>
        <v>0</v>
      </c>
      <c r="T50" s="122">
        <f t="shared" si="12"/>
        <v>0</v>
      </c>
      <c r="U50" s="68"/>
      <c r="V50" s="65"/>
    </row>
    <row r="51" spans="1:22" s="63" customFormat="1" ht="17" customHeight="1" x14ac:dyDescent="0.15">
      <c r="J51" s="97"/>
      <c r="K51" s="64"/>
      <c r="L51" s="451"/>
      <c r="M51" s="504" t="s">
        <v>20</v>
      </c>
      <c r="N51" s="396"/>
      <c r="O51" s="76">
        <v>50</v>
      </c>
      <c r="P51" s="71">
        <v>11.2</v>
      </c>
      <c r="Q51" s="55"/>
      <c r="R51" s="80">
        <f t="shared" si="10"/>
        <v>8.4</v>
      </c>
      <c r="S51" s="44">
        <f t="shared" si="11"/>
        <v>0</v>
      </c>
      <c r="T51" s="122">
        <f t="shared" si="12"/>
        <v>0</v>
      </c>
      <c r="U51" s="68"/>
      <c r="V51" s="65"/>
    </row>
    <row r="52" spans="1:22" s="63" customFormat="1" ht="17" customHeight="1" thickBot="1" x14ac:dyDescent="0.2">
      <c r="B52" s="109"/>
      <c r="C52" s="390" t="s">
        <v>136</v>
      </c>
      <c r="D52" s="391"/>
      <c r="E52" s="391"/>
      <c r="F52" s="391"/>
      <c r="G52" s="391"/>
      <c r="H52" s="391"/>
      <c r="I52" s="392"/>
      <c r="J52" s="97"/>
      <c r="K52" s="64"/>
      <c r="L52" s="451"/>
      <c r="M52" s="477" t="s">
        <v>21</v>
      </c>
      <c r="N52" s="396"/>
      <c r="O52" s="76">
        <v>50</v>
      </c>
      <c r="P52" s="71">
        <v>11.2</v>
      </c>
      <c r="Q52" s="55"/>
      <c r="R52" s="80">
        <f t="shared" si="10"/>
        <v>8.4</v>
      </c>
      <c r="S52" s="44">
        <f t="shared" si="11"/>
        <v>0</v>
      </c>
      <c r="T52" s="122">
        <f t="shared" si="12"/>
        <v>0</v>
      </c>
      <c r="U52" s="68"/>
    </row>
    <row r="53" spans="1:22" s="63" customFormat="1" ht="17" customHeight="1" x14ac:dyDescent="0.15">
      <c r="A53" s="411" t="s">
        <v>206</v>
      </c>
      <c r="B53" s="40">
        <v>6.1</v>
      </c>
      <c r="C53" s="41">
        <v>1</v>
      </c>
      <c r="D53" s="30" t="s">
        <v>125</v>
      </c>
      <c r="E53" s="217">
        <v>9.15</v>
      </c>
      <c r="F53" s="99"/>
      <c r="G53" s="81">
        <f t="shared" ref="G53:G62" si="13">INT(E53*(1-$F$76)*1000+0.5)/1000</f>
        <v>6.8630000000000004</v>
      </c>
      <c r="H53" s="106">
        <f t="shared" ref="H53:H62" si="14">F53*C53</f>
        <v>0</v>
      </c>
      <c r="I53" s="124">
        <f t="shared" ref="I53:I62" si="15">H53*G53</f>
        <v>0</v>
      </c>
      <c r="J53" s="97"/>
      <c r="K53" s="64"/>
      <c r="L53" s="451"/>
      <c r="M53" s="400" t="s">
        <v>22</v>
      </c>
      <c r="N53" s="396"/>
      <c r="O53" s="76">
        <v>50</v>
      </c>
      <c r="P53" s="71">
        <v>11.2</v>
      </c>
      <c r="Q53" s="55"/>
      <c r="R53" s="80">
        <f t="shared" si="10"/>
        <v>8.4</v>
      </c>
      <c r="S53" s="44">
        <f t="shared" si="11"/>
        <v>0</v>
      </c>
      <c r="T53" s="122">
        <f t="shared" si="12"/>
        <v>0</v>
      </c>
      <c r="U53" s="68"/>
    </row>
    <row r="54" spans="1:22" s="63" customFormat="1" ht="17" customHeight="1" x14ac:dyDescent="0.15">
      <c r="A54" s="414"/>
      <c r="B54" s="36">
        <v>7.9</v>
      </c>
      <c r="C54" s="37">
        <v>1</v>
      </c>
      <c r="D54" s="25" t="s">
        <v>126</v>
      </c>
      <c r="E54" s="218">
        <v>10.56</v>
      </c>
      <c r="F54" s="100"/>
      <c r="G54" s="82">
        <f t="shared" si="13"/>
        <v>7.92</v>
      </c>
      <c r="H54" s="107">
        <f t="shared" si="14"/>
        <v>0</v>
      </c>
      <c r="I54" s="122">
        <f t="shared" si="15"/>
        <v>0</v>
      </c>
      <c r="J54" s="97"/>
      <c r="K54" s="64"/>
      <c r="L54" s="451"/>
      <c r="M54" s="395" t="s">
        <v>23</v>
      </c>
      <c r="N54" s="396"/>
      <c r="O54" s="76">
        <v>50</v>
      </c>
      <c r="P54" s="71">
        <v>11.2</v>
      </c>
      <c r="Q54" s="55"/>
      <c r="R54" s="80">
        <f t="shared" si="10"/>
        <v>8.4</v>
      </c>
      <c r="S54" s="44">
        <f t="shared" si="11"/>
        <v>0</v>
      </c>
      <c r="T54" s="122">
        <f t="shared" si="12"/>
        <v>0</v>
      </c>
      <c r="U54" s="68"/>
    </row>
    <row r="55" spans="1:22" s="63" customFormat="1" ht="17" customHeight="1" x14ac:dyDescent="0.15">
      <c r="A55" s="414"/>
      <c r="B55" s="36">
        <v>9.6999999999999993</v>
      </c>
      <c r="C55" s="37">
        <v>1</v>
      </c>
      <c r="D55" s="25" t="s">
        <v>127</v>
      </c>
      <c r="E55" s="218">
        <v>11.97</v>
      </c>
      <c r="F55" s="100"/>
      <c r="G55" s="82">
        <f t="shared" si="13"/>
        <v>8.9779999999999998</v>
      </c>
      <c r="H55" s="107">
        <f t="shared" si="14"/>
        <v>0</v>
      </c>
      <c r="I55" s="122">
        <f t="shared" si="15"/>
        <v>0</v>
      </c>
      <c r="J55" s="97"/>
      <c r="K55" s="64"/>
      <c r="L55" s="451"/>
      <c r="M55" s="505" t="s">
        <v>24</v>
      </c>
      <c r="N55" s="396"/>
      <c r="O55" s="76">
        <v>50</v>
      </c>
      <c r="P55" s="71">
        <v>11.2</v>
      </c>
      <c r="Q55" s="55"/>
      <c r="R55" s="80">
        <f t="shared" si="10"/>
        <v>8.4</v>
      </c>
      <c r="S55" s="44">
        <f t="shared" si="11"/>
        <v>0</v>
      </c>
      <c r="T55" s="122">
        <f t="shared" si="12"/>
        <v>0</v>
      </c>
      <c r="U55" s="68"/>
    </row>
    <row r="56" spans="1:22" s="63" customFormat="1" ht="17" customHeight="1" x14ac:dyDescent="0.15">
      <c r="A56" s="414"/>
      <c r="B56" s="36">
        <v>12.2</v>
      </c>
      <c r="C56" s="37">
        <v>1</v>
      </c>
      <c r="D56" s="25" t="s">
        <v>128</v>
      </c>
      <c r="E56" s="218">
        <v>14.08</v>
      </c>
      <c r="F56" s="100"/>
      <c r="G56" s="82">
        <f t="shared" si="13"/>
        <v>10.56</v>
      </c>
      <c r="H56" s="107">
        <f t="shared" si="14"/>
        <v>0</v>
      </c>
      <c r="I56" s="122">
        <f t="shared" si="15"/>
        <v>0</v>
      </c>
      <c r="J56" s="97"/>
      <c r="K56" s="64"/>
      <c r="L56" s="451"/>
      <c r="M56" s="476" t="s">
        <v>25</v>
      </c>
      <c r="N56" s="396"/>
      <c r="O56" s="76">
        <v>50</v>
      </c>
      <c r="P56" s="71">
        <v>11.2</v>
      </c>
      <c r="Q56" s="55"/>
      <c r="R56" s="80">
        <f t="shared" si="10"/>
        <v>8.4</v>
      </c>
      <c r="S56" s="44">
        <f t="shared" si="11"/>
        <v>0</v>
      </c>
      <c r="T56" s="122">
        <f t="shared" si="12"/>
        <v>0</v>
      </c>
      <c r="U56" s="68"/>
    </row>
    <row r="57" spans="1:22" s="63" customFormat="1" ht="17" customHeight="1" thickBot="1" x14ac:dyDescent="0.2">
      <c r="A57" s="415"/>
      <c r="B57" s="38">
        <v>15.2</v>
      </c>
      <c r="C57" s="39">
        <v>1</v>
      </c>
      <c r="D57" s="31" t="s">
        <v>129</v>
      </c>
      <c r="E57" s="219">
        <v>16.2</v>
      </c>
      <c r="F57" s="101"/>
      <c r="G57" s="83">
        <f t="shared" si="13"/>
        <v>12.15</v>
      </c>
      <c r="H57" s="108">
        <f t="shared" si="14"/>
        <v>0</v>
      </c>
      <c r="I57" s="123">
        <f t="shared" si="15"/>
        <v>0</v>
      </c>
      <c r="J57" s="97"/>
      <c r="K57" s="69"/>
      <c r="L57" s="451"/>
      <c r="M57" s="480" t="s">
        <v>26</v>
      </c>
      <c r="N57" s="396"/>
      <c r="O57" s="76">
        <v>50</v>
      </c>
      <c r="P57" s="71">
        <v>11.2</v>
      </c>
      <c r="Q57" s="55"/>
      <c r="R57" s="80">
        <f t="shared" si="10"/>
        <v>8.4</v>
      </c>
      <c r="S57" s="44">
        <f t="shared" si="11"/>
        <v>0</v>
      </c>
      <c r="T57" s="122">
        <f t="shared" si="12"/>
        <v>0</v>
      </c>
      <c r="U57" s="68"/>
    </row>
    <row r="58" spans="1:22" s="63" customFormat="1" ht="17" customHeight="1" thickBot="1" x14ac:dyDescent="0.2">
      <c r="A58" s="411" t="s">
        <v>207</v>
      </c>
      <c r="B58" s="40">
        <v>6.1</v>
      </c>
      <c r="C58" s="41">
        <v>1</v>
      </c>
      <c r="D58" s="30" t="s">
        <v>130</v>
      </c>
      <c r="E58" s="217">
        <v>11.61</v>
      </c>
      <c r="F58" s="99"/>
      <c r="G58" s="81">
        <f t="shared" si="13"/>
        <v>8.7080000000000002</v>
      </c>
      <c r="H58" s="106">
        <f t="shared" si="14"/>
        <v>0</v>
      </c>
      <c r="I58" s="124">
        <f t="shared" si="15"/>
        <v>0</v>
      </c>
      <c r="J58" s="97"/>
      <c r="K58" s="69"/>
      <c r="L58" s="451"/>
      <c r="M58" s="482" t="s">
        <v>27</v>
      </c>
      <c r="N58" s="483"/>
      <c r="O58" s="79">
        <v>50</v>
      </c>
      <c r="P58" s="74">
        <v>11.2</v>
      </c>
      <c r="Q58" s="56"/>
      <c r="R58" s="85">
        <f t="shared" si="10"/>
        <v>8.4</v>
      </c>
      <c r="S58" s="45">
        <f t="shared" si="11"/>
        <v>0</v>
      </c>
      <c r="T58" s="123">
        <f t="shared" si="12"/>
        <v>0</v>
      </c>
      <c r="U58" s="68"/>
    </row>
    <row r="59" spans="1:22" s="63" customFormat="1" ht="17" customHeight="1" x14ac:dyDescent="0.15">
      <c r="A59" s="414"/>
      <c r="B59" s="36">
        <v>7.9</v>
      </c>
      <c r="C59" s="37">
        <v>1</v>
      </c>
      <c r="D59" s="25" t="s">
        <v>131</v>
      </c>
      <c r="E59" s="218">
        <v>13.73</v>
      </c>
      <c r="F59" s="100"/>
      <c r="G59" s="82">
        <f t="shared" si="13"/>
        <v>10.298</v>
      </c>
      <c r="H59" s="107">
        <f t="shared" si="14"/>
        <v>0</v>
      </c>
      <c r="I59" s="122">
        <f t="shared" si="15"/>
        <v>0</v>
      </c>
      <c r="J59" s="97"/>
      <c r="K59" s="69"/>
      <c r="L59" s="451"/>
      <c r="M59" s="132"/>
      <c r="U59" s="68"/>
    </row>
    <row r="60" spans="1:22" s="63" customFormat="1" ht="17" customHeight="1" thickBot="1" x14ac:dyDescent="0.2">
      <c r="A60" s="414"/>
      <c r="B60" s="36">
        <v>9.6999999999999993</v>
      </c>
      <c r="C60" s="37">
        <v>1</v>
      </c>
      <c r="D60" s="25" t="s">
        <v>132</v>
      </c>
      <c r="E60" s="218">
        <v>15.84</v>
      </c>
      <c r="F60" s="100"/>
      <c r="G60" s="82">
        <f t="shared" si="13"/>
        <v>11.88</v>
      </c>
      <c r="H60" s="107">
        <f t="shared" si="14"/>
        <v>0</v>
      </c>
      <c r="I60" s="122">
        <f t="shared" si="15"/>
        <v>0</v>
      </c>
      <c r="J60" s="97"/>
      <c r="K60" s="69"/>
      <c r="L60" s="451"/>
      <c r="M60" s="397" t="s">
        <v>140</v>
      </c>
      <c r="N60" s="484"/>
      <c r="O60" s="484"/>
      <c r="P60" s="484"/>
      <c r="Q60" s="484"/>
      <c r="R60" s="484"/>
      <c r="S60" s="484"/>
      <c r="T60" s="485"/>
      <c r="U60" s="68"/>
    </row>
    <row r="61" spans="1:22" s="63" customFormat="1" ht="17" customHeight="1" x14ac:dyDescent="0.15">
      <c r="A61" s="414"/>
      <c r="B61" s="36">
        <v>12.2</v>
      </c>
      <c r="C61" s="37">
        <v>1</v>
      </c>
      <c r="D61" s="25" t="s">
        <v>133</v>
      </c>
      <c r="E61" s="218">
        <v>18.66</v>
      </c>
      <c r="F61" s="100"/>
      <c r="G61" s="82">
        <f t="shared" si="13"/>
        <v>13.994999999999999</v>
      </c>
      <c r="H61" s="107">
        <f t="shared" si="14"/>
        <v>0</v>
      </c>
      <c r="I61" s="122">
        <f t="shared" si="15"/>
        <v>0</v>
      </c>
      <c r="J61" s="97"/>
      <c r="K61" s="69"/>
      <c r="L61" s="451"/>
      <c r="M61" s="501" t="s">
        <v>61</v>
      </c>
      <c r="N61" s="430"/>
      <c r="O61" s="77">
        <v>1</v>
      </c>
      <c r="P61" s="72">
        <v>17.600000000000001</v>
      </c>
      <c r="Q61" s="57"/>
      <c r="R61" s="88">
        <f t="shared" ref="R61:R66" si="16">INT(P61*(1-$F$76)*1000+0.5)/1000</f>
        <v>13.2</v>
      </c>
      <c r="S61" s="43">
        <f t="shared" ref="S61:S66" si="17">Q61*O61</f>
        <v>0</v>
      </c>
      <c r="T61" s="121">
        <f t="shared" ref="T61:T66" si="18">Q61*R61</f>
        <v>0</v>
      </c>
      <c r="U61" s="68"/>
    </row>
    <row r="62" spans="1:22" s="63" customFormat="1" ht="17" customHeight="1" thickBot="1" x14ac:dyDescent="0.2">
      <c r="A62" s="415"/>
      <c r="B62" s="38">
        <v>15.2</v>
      </c>
      <c r="C62" s="39">
        <v>1</v>
      </c>
      <c r="D62" s="31" t="s">
        <v>134</v>
      </c>
      <c r="E62" s="219">
        <v>22.18</v>
      </c>
      <c r="F62" s="101"/>
      <c r="G62" s="83">
        <f t="shared" si="13"/>
        <v>16.635000000000002</v>
      </c>
      <c r="H62" s="108">
        <f t="shared" si="14"/>
        <v>0</v>
      </c>
      <c r="I62" s="123">
        <f t="shared" si="15"/>
        <v>0</v>
      </c>
      <c r="J62" s="97"/>
      <c r="K62" s="69"/>
      <c r="L62" s="451"/>
      <c r="M62" s="489" t="s">
        <v>28</v>
      </c>
      <c r="N62" s="490"/>
      <c r="O62" s="76">
        <v>1</v>
      </c>
      <c r="P62" s="71">
        <v>17.600000000000001</v>
      </c>
      <c r="Q62" s="54"/>
      <c r="R62" s="84">
        <f t="shared" si="16"/>
        <v>13.2</v>
      </c>
      <c r="S62" s="46">
        <f t="shared" si="17"/>
        <v>0</v>
      </c>
      <c r="T62" s="124">
        <f t="shared" si="18"/>
        <v>0</v>
      </c>
      <c r="U62" s="68"/>
    </row>
    <row r="63" spans="1:22" s="63" customFormat="1" ht="17" customHeight="1" x14ac:dyDescent="0.15">
      <c r="A63" s="70"/>
      <c r="J63" s="97"/>
      <c r="K63" s="69"/>
      <c r="L63" s="451"/>
      <c r="M63" s="459" t="s">
        <v>29</v>
      </c>
      <c r="N63" s="396"/>
      <c r="O63" s="78">
        <v>1</v>
      </c>
      <c r="P63" s="73">
        <v>17.600000000000001</v>
      </c>
      <c r="Q63" s="55"/>
      <c r="R63" s="80">
        <f t="shared" si="16"/>
        <v>13.2</v>
      </c>
      <c r="S63" s="44">
        <f t="shared" si="17"/>
        <v>0</v>
      </c>
      <c r="T63" s="122">
        <f t="shared" si="18"/>
        <v>0</v>
      </c>
      <c r="U63" s="68"/>
    </row>
    <row r="64" spans="1:22" s="63" customFormat="1" ht="17" customHeight="1" thickBot="1" x14ac:dyDescent="0.2">
      <c r="A64" s="70"/>
      <c r="B64" s="129"/>
      <c r="C64" s="456" t="s">
        <v>145</v>
      </c>
      <c r="D64" s="457"/>
      <c r="E64" s="457"/>
      <c r="F64" s="457"/>
      <c r="G64" s="457"/>
      <c r="H64" s="457"/>
      <c r="I64" s="458"/>
      <c r="J64" s="97"/>
      <c r="K64" s="69"/>
      <c r="L64" s="451"/>
      <c r="M64" s="395" t="s">
        <v>30</v>
      </c>
      <c r="N64" s="396"/>
      <c r="O64" s="78">
        <v>1</v>
      </c>
      <c r="P64" s="73">
        <v>17.600000000000001</v>
      </c>
      <c r="Q64" s="55"/>
      <c r="R64" s="80">
        <f t="shared" si="16"/>
        <v>13.2</v>
      </c>
      <c r="S64" s="44">
        <f t="shared" si="17"/>
        <v>0</v>
      </c>
      <c r="T64" s="122">
        <f t="shared" si="18"/>
        <v>0</v>
      </c>
      <c r="U64" s="68"/>
    </row>
    <row r="65" spans="1:21" s="63" customFormat="1" ht="17" customHeight="1" x14ac:dyDescent="0.15">
      <c r="A65" s="453" t="s">
        <v>84</v>
      </c>
      <c r="B65" s="33">
        <v>2.1</v>
      </c>
      <c r="C65" s="33">
        <v>12</v>
      </c>
      <c r="D65" s="112" t="s">
        <v>40</v>
      </c>
      <c r="E65" s="213">
        <v>2.04</v>
      </c>
      <c r="F65" s="57"/>
      <c r="G65" s="88">
        <f>INT(E65*(1-$F$76)*1000+0.5)/1000</f>
        <v>1.53</v>
      </c>
      <c r="H65" s="43">
        <f>F65*12</f>
        <v>0</v>
      </c>
      <c r="I65" s="121">
        <f>G65*H65</f>
        <v>0</v>
      </c>
      <c r="J65" s="97"/>
      <c r="K65" s="69"/>
      <c r="L65" s="451"/>
      <c r="M65" s="488" t="s">
        <v>31</v>
      </c>
      <c r="N65" s="396"/>
      <c r="O65" s="78">
        <v>1</v>
      </c>
      <c r="P65" s="73">
        <v>17.600000000000001</v>
      </c>
      <c r="Q65" s="55"/>
      <c r="R65" s="80">
        <f t="shared" si="16"/>
        <v>13.2</v>
      </c>
      <c r="S65" s="44">
        <f t="shared" si="17"/>
        <v>0</v>
      </c>
      <c r="T65" s="122">
        <f t="shared" si="18"/>
        <v>0</v>
      </c>
      <c r="U65" s="68"/>
    </row>
    <row r="66" spans="1:21" s="70" customFormat="1" ht="17" customHeight="1" thickBot="1" x14ac:dyDescent="0.2">
      <c r="A66" s="454"/>
      <c r="B66" s="34">
        <v>3.1</v>
      </c>
      <c r="C66" s="34">
        <v>12</v>
      </c>
      <c r="D66" s="25" t="s">
        <v>85</v>
      </c>
      <c r="E66" s="214">
        <v>2.39</v>
      </c>
      <c r="F66" s="55"/>
      <c r="G66" s="80">
        <f>INT(E66*(1-$F$76)*1000+0.5)/1000</f>
        <v>1.7929999999999999</v>
      </c>
      <c r="H66" s="44">
        <f>F66*12</f>
        <v>0</v>
      </c>
      <c r="I66" s="122">
        <f>G66*H66</f>
        <v>0</v>
      </c>
      <c r="J66" s="97"/>
      <c r="K66" s="69"/>
      <c r="L66" s="451"/>
      <c r="M66" s="500" t="s">
        <v>32</v>
      </c>
      <c r="N66" s="483"/>
      <c r="O66" s="79">
        <v>1</v>
      </c>
      <c r="P66" s="74">
        <v>17.600000000000001</v>
      </c>
      <c r="Q66" s="56"/>
      <c r="R66" s="85">
        <f t="shared" si="16"/>
        <v>13.2</v>
      </c>
      <c r="S66" s="45">
        <f t="shared" si="17"/>
        <v>0</v>
      </c>
      <c r="T66" s="123">
        <f t="shared" si="18"/>
        <v>0</v>
      </c>
    </row>
    <row r="67" spans="1:21" s="70" customFormat="1" ht="18.75" customHeight="1" thickBot="1" x14ac:dyDescent="0.2">
      <c r="A67" s="455"/>
      <c r="B67" s="35">
        <v>4.9000000000000004</v>
      </c>
      <c r="C67" s="35">
        <v>12</v>
      </c>
      <c r="D67" s="31" t="s">
        <v>41</v>
      </c>
      <c r="E67" s="215">
        <v>3.1</v>
      </c>
      <c r="F67" s="56"/>
      <c r="G67" s="85">
        <f>INT(E67*(1-$F$76)*1000+0.5)/1000</f>
        <v>2.3250000000000002</v>
      </c>
      <c r="H67" s="45">
        <f>F67*12</f>
        <v>0</v>
      </c>
      <c r="I67" s="123">
        <f>G67*H67</f>
        <v>0</v>
      </c>
      <c r="J67" s="67"/>
      <c r="K67" s="69"/>
      <c r="L67" s="451"/>
      <c r="M67" s="130"/>
    </row>
    <row r="68" spans="1:21" s="70" customFormat="1" ht="18.75" customHeight="1" thickBot="1" x14ac:dyDescent="0.2">
      <c r="A68" s="174"/>
      <c r="B68" s="175"/>
      <c r="C68" s="175"/>
      <c r="D68" s="176"/>
      <c r="E68" s="136"/>
      <c r="F68" s="137"/>
      <c r="G68" s="97"/>
      <c r="H68" s="137"/>
      <c r="I68" s="177"/>
      <c r="J68" s="67"/>
      <c r="K68" s="69"/>
      <c r="L68" s="451"/>
      <c r="M68" s="397" t="s">
        <v>138</v>
      </c>
      <c r="N68" s="398" t="s">
        <v>33</v>
      </c>
      <c r="O68" s="398"/>
      <c r="P68" s="398"/>
      <c r="Q68" s="398"/>
      <c r="R68" s="398"/>
      <c r="S68" s="398"/>
      <c r="T68" s="399"/>
    </row>
    <row r="69" spans="1:21" s="70" customFormat="1" ht="18.75" customHeight="1" thickBot="1" x14ac:dyDescent="0.2">
      <c r="A69" s="62"/>
      <c r="B69" s="178"/>
      <c r="C69" s="416" t="s">
        <v>148</v>
      </c>
      <c r="D69" s="417"/>
      <c r="E69" s="417"/>
      <c r="F69" s="417"/>
      <c r="G69" s="417"/>
      <c r="H69" s="417"/>
      <c r="I69" s="418"/>
      <c r="J69" s="67"/>
      <c r="K69" s="69"/>
      <c r="L69" s="451"/>
      <c r="M69" s="481" t="s">
        <v>52</v>
      </c>
      <c r="N69" s="430"/>
      <c r="O69" s="77">
        <v>1</v>
      </c>
      <c r="P69" s="213">
        <v>38.75</v>
      </c>
      <c r="Q69" s="57"/>
      <c r="R69" s="88">
        <f>INT(P69*(1-$F$76)*1000+0.5)/1000</f>
        <v>29.062999999999999</v>
      </c>
      <c r="S69" s="43">
        <f>Q69*O69</f>
        <v>0</v>
      </c>
      <c r="T69" s="121">
        <f>Q69*R69</f>
        <v>0</v>
      </c>
    </row>
    <row r="70" spans="1:21" s="70" customFormat="1" ht="18.75" customHeight="1" thickBot="1" x14ac:dyDescent="0.2">
      <c r="A70" s="408" t="s">
        <v>149</v>
      </c>
      <c r="B70" s="179"/>
      <c r="C70" s="180"/>
      <c r="D70" s="181"/>
      <c r="E70" s="182"/>
      <c r="F70" s="183"/>
      <c r="G70" s="88">
        <f>INT(E70*(1-$F$76)*1000+0.5)/1000</f>
        <v>0</v>
      </c>
      <c r="H70" s="43">
        <f>F70*12</f>
        <v>0</v>
      </c>
      <c r="I70" s="121">
        <f>G70*H70</f>
        <v>0</v>
      </c>
      <c r="J70" s="67"/>
      <c r="K70" s="69"/>
      <c r="L70" s="451"/>
      <c r="M70" s="482" t="s">
        <v>86</v>
      </c>
      <c r="N70" s="483"/>
      <c r="O70" s="79">
        <v>1</v>
      </c>
      <c r="P70" s="215">
        <v>38.75</v>
      </c>
      <c r="Q70" s="56"/>
      <c r="R70" s="85">
        <f>INT(P70*(1-$F$76)*1000+0.5)/1000</f>
        <v>29.062999999999999</v>
      </c>
      <c r="S70" s="45">
        <f>Q70*O70</f>
        <v>0</v>
      </c>
      <c r="T70" s="123">
        <f>Q70*R70</f>
        <v>0</v>
      </c>
    </row>
    <row r="71" spans="1:21" s="70" customFormat="1" ht="17" customHeight="1" x14ac:dyDescent="0.15">
      <c r="A71" s="412"/>
      <c r="B71" s="184"/>
      <c r="C71" s="185"/>
      <c r="D71" s="184"/>
      <c r="E71" s="186"/>
      <c r="F71" s="187"/>
      <c r="G71" s="80">
        <f>INT(E71*(1-$F$76)*1000+0.5)/1000</f>
        <v>0</v>
      </c>
      <c r="H71" s="44">
        <f>F71*12</f>
        <v>0</v>
      </c>
      <c r="I71" s="122">
        <f>G71*H71</f>
        <v>0</v>
      </c>
      <c r="J71" s="67"/>
      <c r="K71" s="69"/>
      <c r="L71" s="451"/>
      <c r="M71" s="130"/>
    </row>
    <row r="72" spans="1:21" s="70" customFormat="1" ht="17" customHeight="1" thickBot="1" x14ac:dyDescent="0.2">
      <c r="A72" s="412"/>
      <c r="B72" s="184"/>
      <c r="C72" s="185"/>
      <c r="D72" s="184"/>
      <c r="E72" s="186"/>
      <c r="F72" s="187"/>
      <c r="G72" s="80">
        <f>INT(E72*(1-$F$76)*1000+0.5)/1000</f>
        <v>0</v>
      </c>
      <c r="H72" s="44">
        <f>F72*12</f>
        <v>0</v>
      </c>
      <c r="I72" s="122">
        <f>G72*H72</f>
        <v>0</v>
      </c>
      <c r="J72" s="67"/>
      <c r="K72" s="69"/>
      <c r="L72" s="451"/>
      <c r="M72" s="397" t="s">
        <v>137</v>
      </c>
      <c r="N72" s="398"/>
      <c r="O72" s="398"/>
      <c r="P72" s="398"/>
      <c r="Q72" s="398"/>
      <c r="R72" s="398"/>
      <c r="S72" s="398"/>
      <c r="T72" s="399"/>
    </row>
    <row r="73" spans="1:21" s="70" customFormat="1" ht="17" customHeight="1" x14ac:dyDescent="0.15">
      <c r="A73" s="412"/>
      <c r="B73" s="188"/>
      <c r="C73" s="189"/>
      <c r="D73" s="188"/>
      <c r="E73" s="190"/>
      <c r="F73" s="191"/>
      <c r="G73" s="80">
        <f>INT(E73*(1-$F$76)*1000+0.5)/1000</f>
        <v>0</v>
      </c>
      <c r="H73" s="192">
        <f>F73*12</f>
        <v>0</v>
      </c>
      <c r="I73" s="128">
        <f>G73*H73</f>
        <v>0</v>
      </c>
      <c r="J73" s="67"/>
      <c r="K73" s="69"/>
      <c r="L73" s="451"/>
      <c r="M73" s="369" t="s">
        <v>53</v>
      </c>
      <c r="N73" s="370"/>
      <c r="O73" s="486">
        <v>24.5</v>
      </c>
      <c r="P73" s="478">
        <v>5.3</v>
      </c>
      <c r="Q73" s="373"/>
      <c r="R73" s="464">
        <f>INT(P73*(1-$F$76)*1000+0.5)/1000</f>
        <v>3.9750000000000001</v>
      </c>
      <c r="S73" s="462">
        <f>Q73</f>
        <v>0</v>
      </c>
      <c r="T73" s="460">
        <f>Q73*R73</f>
        <v>0</v>
      </c>
    </row>
    <row r="74" spans="1:21" s="70" customFormat="1" ht="17" customHeight="1" thickBot="1" x14ac:dyDescent="0.2">
      <c r="A74" s="413"/>
      <c r="B74" s="193"/>
      <c r="C74" s="194"/>
      <c r="D74" s="195"/>
      <c r="E74" s="196"/>
      <c r="F74" s="197"/>
      <c r="G74" s="85">
        <f>INT(E74*(1-$F$76)*1000+0.5)/1000</f>
        <v>0</v>
      </c>
      <c r="H74" s="45">
        <f>F74*12</f>
        <v>0</v>
      </c>
      <c r="I74" s="123">
        <f>G74*H74</f>
        <v>0</v>
      </c>
      <c r="J74" s="67"/>
      <c r="K74" s="69"/>
      <c r="L74" s="452"/>
      <c r="M74" s="371"/>
      <c r="N74" s="372"/>
      <c r="O74" s="487"/>
      <c r="P74" s="479">
        <v>8.5</v>
      </c>
      <c r="Q74" s="374"/>
      <c r="R74" s="465">
        <f>INT(P74*(1-$F$76)*1000+0.5)/1000</f>
        <v>6.375</v>
      </c>
      <c r="S74" s="463"/>
      <c r="T74" s="461">
        <f>Q74*R74</f>
        <v>0</v>
      </c>
    </row>
    <row r="75" spans="1:21" s="70" customFormat="1" ht="17" customHeight="1" x14ac:dyDescent="0.15">
      <c r="A75" s="199"/>
      <c r="B75" s="204"/>
      <c r="C75" s="205"/>
      <c r="D75" s="206"/>
      <c r="E75" s="207"/>
      <c r="F75" s="208"/>
      <c r="G75" s="97"/>
      <c r="H75" s="137"/>
      <c r="I75" s="177"/>
      <c r="J75" s="67"/>
      <c r="K75" s="67"/>
      <c r="L75" s="67"/>
      <c r="M75" s="67"/>
      <c r="N75" s="67"/>
      <c r="O75" s="67"/>
      <c r="P75" s="147"/>
      <c r="Q75" s="141"/>
      <c r="R75" s="144"/>
      <c r="S75" s="145"/>
      <c r="T75" s="146"/>
    </row>
    <row r="76" spans="1:21" s="70" customFormat="1" ht="17" customHeight="1" x14ac:dyDescent="0.15">
      <c r="A76" s="140"/>
      <c r="B76" s="424" t="s">
        <v>43</v>
      </c>
      <c r="C76" s="425"/>
      <c r="D76" s="425"/>
      <c r="E76" s="426"/>
      <c r="F76" s="440">
        <v>0.25</v>
      </c>
      <c r="P76" s="147"/>
      <c r="Q76" s="141"/>
      <c r="R76" s="144"/>
      <c r="S76" s="145"/>
      <c r="T76" s="146"/>
    </row>
    <row r="77" spans="1:21" s="70" customFormat="1" ht="17" customHeight="1" x14ac:dyDescent="0.15">
      <c r="B77" s="351"/>
      <c r="C77" s="352"/>
      <c r="D77" s="352"/>
      <c r="E77" s="353"/>
      <c r="F77" s="441"/>
      <c r="K77" s="69"/>
      <c r="L77" s="142"/>
    </row>
    <row r="78" spans="1:21" s="70" customFormat="1" ht="20.25" customHeight="1" x14ac:dyDescent="0.2">
      <c r="G78" s="98"/>
      <c r="H78" s="9"/>
      <c r="I78" s="59" t="s">
        <v>36</v>
      </c>
      <c r="K78" s="69"/>
      <c r="L78" s="142"/>
      <c r="M78" s="366" t="s">
        <v>50</v>
      </c>
      <c r="N78" s="367"/>
      <c r="O78" s="367"/>
      <c r="P78" s="368"/>
      <c r="Q78" s="506" t="s">
        <v>47</v>
      </c>
      <c r="R78" s="507"/>
      <c r="S78" s="507"/>
      <c r="T78" s="508"/>
    </row>
    <row r="79" spans="1:21" s="70" customFormat="1" ht="20.25" customHeight="1" x14ac:dyDescent="0.25">
      <c r="B79" s="150"/>
      <c r="C79" s="150"/>
      <c r="D79" s="444" t="s">
        <v>87</v>
      </c>
      <c r="E79" s="445"/>
      <c r="F79" s="445"/>
      <c r="G79" s="445"/>
      <c r="H79" s="442">
        <f>SUM(I15:I36)+SUM(I53:I62)+SUM(T26:T37)+SUM(T43:T58)+SUM(I65:I67)+SUM(T61:T66)+SUM(T69:T70)+SUM(I39:I50)+T73+SUM(I70:I74)</f>
        <v>0</v>
      </c>
      <c r="I79" s="443"/>
      <c r="K79" s="69"/>
      <c r="L79" s="142"/>
      <c r="M79" s="366" t="s">
        <v>51</v>
      </c>
      <c r="N79" s="367"/>
      <c r="O79" s="367"/>
      <c r="P79" s="368"/>
      <c r="Q79" s="506" t="s">
        <v>124</v>
      </c>
      <c r="R79" s="507"/>
      <c r="S79" s="507"/>
      <c r="T79" s="508"/>
    </row>
    <row r="80" spans="1:21" s="70" customFormat="1" ht="20.25" customHeight="1" x14ac:dyDescent="0.2">
      <c r="B80" s="150"/>
      <c r="C80" s="150"/>
      <c r="D80" s="444" t="s">
        <v>88</v>
      </c>
      <c r="E80" s="445"/>
      <c r="F80" s="445"/>
      <c r="G80" s="445"/>
      <c r="H80" s="449">
        <f>IF((H79)&lt;750,30,0)</f>
        <v>30</v>
      </c>
      <c r="I80" s="377"/>
      <c r="K80" s="69"/>
      <c r="L80" s="142"/>
      <c r="M80" s="366" t="s">
        <v>49</v>
      </c>
      <c r="N80" s="367"/>
      <c r="O80" s="367"/>
      <c r="P80" s="368"/>
      <c r="Q80" s="506" t="s">
        <v>142</v>
      </c>
      <c r="R80" s="507"/>
      <c r="S80" s="507"/>
      <c r="T80" s="508"/>
    </row>
    <row r="81" spans="1:21" s="70" customFormat="1" ht="20.25" customHeight="1" x14ac:dyDescent="0.2">
      <c r="B81" s="150"/>
      <c r="C81" s="151"/>
      <c r="D81" s="151"/>
      <c r="E81" s="151"/>
      <c r="F81" s="151"/>
      <c r="G81" s="152"/>
      <c r="H81" s="376"/>
      <c r="I81" s="377"/>
      <c r="K81" s="69"/>
      <c r="L81" s="142"/>
      <c r="M81" s="579" t="s">
        <v>45</v>
      </c>
      <c r="N81" s="580"/>
      <c r="O81" s="580"/>
      <c r="P81" s="581"/>
      <c r="Q81" s="491" t="s">
        <v>48</v>
      </c>
      <c r="R81" s="492"/>
      <c r="S81" s="492"/>
      <c r="T81" s="493"/>
    </row>
    <row r="82" spans="1:21" s="70" customFormat="1" ht="20.25" customHeight="1" thickBot="1" x14ac:dyDescent="0.25">
      <c r="B82" s="156"/>
      <c r="C82" s="157"/>
      <c r="D82" s="157"/>
      <c r="E82" s="157"/>
      <c r="F82" s="157"/>
      <c r="G82" s="153"/>
      <c r="H82" s="378"/>
      <c r="I82" s="379"/>
      <c r="K82" s="69"/>
      <c r="L82" s="142"/>
      <c r="M82" s="582"/>
      <c r="N82" s="583"/>
      <c r="O82" s="583"/>
      <c r="P82" s="584"/>
      <c r="Q82" s="494"/>
      <c r="R82" s="495"/>
      <c r="S82" s="495"/>
      <c r="T82" s="496"/>
    </row>
    <row r="83" spans="1:21" s="70" customFormat="1" ht="20.25" customHeight="1" thickTop="1" thickBot="1" x14ac:dyDescent="0.2">
      <c r="B83" s="375" t="s">
        <v>143</v>
      </c>
      <c r="C83" s="375"/>
      <c r="D83" s="158">
        <f>Q26*8.4+Q27*11.2+Q28*9.4+Q29*10.6+Q30*10.8+Q31*11+Q32*8.2+Q33*11+Q34*9.2+Q35*10+Q36*12+Q37*10.8+F15*0.7+F16*0.82+F17*0.97+F18*1.1+F19*1.3+F20*1.38+F21*1.56+F22*1.03+F23*1.07+F24*1.3+F25*1.5+F26*0.67+F27*0.73+F28*0.84+F29*0.98+F30*1.03+F31*1.15+F32*1.25+F33*0.85+F34*0.95+F35*1.06+F36*1.27+F53*0.26+F54*0.34+F55*0.37+F56*0.49+F57*0.58+F58*0.26+F59*0.34+F60*0.37+F61*0.49+F62*0.58+F65*0.68+F66*0.9+F67*1.4+F39*0.7+F40*0.97+F41*1.1+F42*1.38+F43*1.07+F44*1.5+F45*0.67+F46*0.84+F47*0.98+F48*1.15+F49*0.95+F50*1.27+SUM(Q43:Q58)/8*0.25+SUM(Q61:Q66)*0.2+SUM(Q69:Q70)*0.3+Q73*0.128</f>
        <v>0</v>
      </c>
      <c r="G83" s="98"/>
      <c r="H83" s="134"/>
      <c r="I83" s="135"/>
      <c r="K83" s="69"/>
      <c r="L83" s="142"/>
      <c r="M83" s="585"/>
      <c r="N83" s="586"/>
      <c r="O83" s="586"/>
      <c r="P83" s="587"/>
      <c r="Q83" s="497"/>
      <c r="R83" s="498"/>
      <c r="S83" s="498"/>
      <c r="T83" s="499"/>
    </row>
    <row r="84" spans="1:21" s="70" customFormat="1" ht="20.25" customHeight="1" thickTop="1" thickBot="1" x14ac:dyDescent="0.2">
      <c r="B84" s="375" t="s">
        <v>144</v>
      </c>
      <c r="C84" s="375"/>
      <c r="D84" s="159">
        <f>SUM(F15:F36)*0.2*0.2*0.3+SUM(F39:F50)*0.2*0.2*0.3+0.2*0.4*0.6*(F65/10+F66/8+F67/5)+SUM(F53:F57)/6*0.2*0.2*0.3+SUM(F58:F62)/6*0.2*0.2*0.3+SUM(Q26:Q37)*0.2*0.4*0.6+SUM(Q43:Q58)/8/6*0.2*0.2*0.3+SUM(Q61:Q66)/6*0.2*0.2*0.3+SUM(Q69:Q70)/6*0.2*0.2*0.3+Q73*0.145*0.145*0.025</f>
        <v>0</v>
      </c>
      <c r="G84" s="111" t="s">
        <v>44</v>
      </c>
      <c r="H84" s="466">
        <f>IF(H79&gt;0,H79+H80+H81,0)</f>
        <v>0</v>
      </c>
      <c r="I84" s="467"/>
      <c r="K84" s="69"/>
      <c r="L84" s="142"/>
      <c r="M84" s="468" t="s">
        <v>46</v>
      </c>
      <c r="N84" s="469"/>
      <c r="O84" s="469"/>
      <c r="P84" s="470"/>
      <c r="Q84" s="446" t="s">
        <v>37</v>
      </c>
      <c r="R84" s="447"/>
      <c r="S84" s="447"/>
      <c r="T84" s="448"/>
    </row>
    <row r="85" spans="1:21" s="70" customFormat="1" ht="20.25" customHeight="1" thickTop="1" x14ac:dyDescent="0.15">
      <c r="B85" s="165"/>
      <c r="C85" s="165"/>
      <c r="D85" s="166"/>
      <c r="G85" s="111"/>
      <c r="H85" s="167"/>
      <c r="I85" s="167"/>
      <c r="K85" s="69"/>
      <c r="L85" s="142"/>
      <c r="M85" s="161"/>
      <c r="N85" s="161"/>
      <c r="O85" s="161"/>
      <c r="P85" s="168"/>
      <c r="Q85" s="160"/>
      <c r="R85" s="160"/>
      <c r="S85" s="160"/>
      <c r="T85" s="160"/>
    </row>
    <row r="86" spans="1:21" s="70" customFormat="1" ht="15" customHeight="1" x14ac:dyDescent="0.15">
      <c r="B86" s="165"/>
      <c r="C86" s="165"/>
      <c r="D86" s="166"/>
      <c r="G86" s="111"/>
      <c r="H86" s="170"/>
      <c r="I86" s="170"/>
      <c r="J86" s="200"/>
      <c r="K86" s="8"/>
      <c r="L86" s="130"/>
      <c r="M86" s="171"/>
      <c r="N86" s="171"/>
      <c r="O86" s="171"/>
      <c r="P86" s="172"/>
      <c r="Q86" s="173"/>
      <c r="R86" s="173"/>
      <c r="S86" s="173"/>
      <c r="T86" s="173"/>
    </row>
    <row r="87" spans="1:21" s="70" customFormat="1" ht="18" customHeight="1" x14ac:dyDescent="0.15">
      <c r="G87" s="63"/>
      <c r="H87" s="169"/>
      <c r="I87" s="169"/>
      <c r="J87" s="164"/>
      <c r="K87" s="131"/>
      <c r="L87" s="60"/>
      <c r="M87" s="60"/>
      <c r="N87" s="60"/>
      <c r="O87" s="60"/>
      <c r="P87" s="60"/>
      <c r="Q87" s="60"/>
      <c r="R87" s="60"/>
      <c r="S87" s="60"/>
      <c r="T87" s="60"/>
    </row>
    <row r="88" spans="1:21" s="70" customFormat="1" ht="30" customHeight="1" x14ac:dyDescent="0.15">
      <c r="A88" s="363" t="s">
        <v>212</v>
      </c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5"/>
      <c r="U88" s="130"/>
    </row>
    <row r="89" spans="1:21" s="5" customFormat="1" ht="17.25" customHeight="1" x14ac:dyDescent="0.15">
      <c r="A89" s="437" t="s">
        <v>200</v>
      </c>
      <c r="B89" s="438"/>
      <c r="C89" s="438"/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438"/>
      <c r="O89" s="438"/>
      <c r="P89" s="438"/>
      <c r="Q89" s="438"/>
      <c r="R89" s="438"/>
      <c r="S89" s="438"/>
      <c r="T89" s="439"/>
    </row>
  </sheetData>
  <mergeCells count="118">
    <mergeCell ref="M51:N51"/>
    <mergeCell ref="M61:N61"/>
    <mergeCell ref="N18:T18"/>
    <mergeCell ref="M68:T68"/>
    <mergeCell ref="Q73:Q74"/>
    <mergeCell ref="P73:P74"/>
    <mergeCell ref="S73:S74"/>
    <mergeCell ref="T73:T74"/>
    <mergeCell ref="R73:R74"/>
    <mergeCell ref="M72:T72"/>
    <mergeCell ref="M21:T22"/>
    <mergeCell ref="D80:G80"/>
    <mergeCell ref="B76:E77"/>
    <mergeCell ref="M84:P84"/>
    <mergeCell ref="H84:I84"/>
    <mergeCell ref="H82:I82"/>
    <mergeCell ref="A88:T88"/>
    <mergeCell ref="Q84:T84"/>
    <mergeCell ref="H81:I81"/>
    <mergeCell ref="M80:P80"/>
    <mergeCell ref="M81:P83"/>
    <mergeCell ref="Q81:T83"/>
    <mergeCell ref="F76:F77"/>
    <mergeCell ref="H79:I79"/>
    <mergeCell ref="D79:G79"/>
    <mergeCell ref="Q79:T79"/>
    <mergeCell ref="Q80:T80"/>
    <mergeCell ref="Q78:T78"/>
    <mergeCell ref="M56:N56"/>
    <mergeCell ref="M49:N49"/>
    <mergeCell ref="N23:N25"/>
    <mergeCell ref="N12:T12"/>
    <mergeCell ref="L43:L74"/>
    <mergeCell ref="E12:E14"/>
    <mergeCell ref="D12:D14"/>
    <mergeCell ref="F12:F14"/>
    <mergeCell ref="C11:I11"/>
    <mergeCell ref="O73:O74"/>
    <mergeCell ref="N17:T17"/>
    <mergeCell ref="Q40:Q42"/>
    <mergeCell ref="N14:T14"/>
    <mergeCell ref="M70:N70"/>
    <mergeCell ref="M73:N74"/>
    <mergeCell ref="M69:N69"/>
    <mergeCell ref="M43:N43"/>
    <mergeCell ref="M53:N53"/>
    <mergeCell ref="M54:N54"/>
    <mergeCell ref="M40:N42"/>
    <mergeCell ref="O40:O42"/>
    <mergeCell ref="M44:N44"/>
    <mergeCell ref="M45:N45"/>
    <mergeCell ref="M50:N50"/>
    <mergeCell ref="M66:N66"/>
    <mergeCell ref="O23:O25"/>
    <mergeCell ref="P23:P25"/>
    <mergeCell ref="S23:S25"/>
    <mergeCell ref="T23:T25"/>
    <mergeCell ref="M57:N57"/>
    <mergeCell ref="N16:T16"/>
    <mergeCell ref="N10:T10"/>
    <mergeCell ref="N11:T11"/>
    <mergeCell ref="N13:T13"/>
    <mergeCell ref="N15:T15"/>
    <mergeCell ref="M48:N48"/>
    <mergeCell ref="M47:N47"/>
    <mergeCell ref="M39:T39"/>
    <mergeCell ref="R40:R42"/>
    <mergeCell ref="S40:S42"/>
    <mergeCell ref="M65:N65"/>
    <mergeCell ref="M62:N62"/>
    <mergeCell ref="M63:N63"/>
    <mergeCell ref="M60:T60"/>
    <mergeCell ref="M46:N46"/>
    <mergeCell ref="M55:N55"/>
    <mergeCell ref="M52:N52"/>
    <mergeCell ref="M64:N64"/>
    <mergeCell ref="A45:A50"/>
    <mergeCell ref="C38:I38"/>
    <mergeCell ref="B2:H2"/>
    <mergeCell ref="N8:T8"/>
    <mergeCell ref="N9:T9"/>
    <mergeCell ref="Q23:Q25"/>
    <mergeCell ref="R23:R25"/>
    <mergeCell ref="T40:T42"/>
    <mergeCell ref="M23:M25"/>
    <mergeCell ref="P40:P42"/>
    <mergeCell ref="B3:H3"/>
    <mergeCell ref="S3:T3"/>
    <mergeCell ref="N7:T7"/>
    <mergeCell ref="B8:I8"/>
    <mergeCell ref="B9:I9"/>
    <mergeCell ref="B6:G6"/>
    <mergeCell ref="H6:J6"/>
    <mergeCell ref="S5:T5"/>
    <mergeCell ref="H12:H14"/>
    <mergeCell ref="I12:I14"/>
    <mergeCell ref="A89:T89"/>
    <mergeCell ref="A53:A57"/>
    <mergeCell ref="A58:A62"/>
    <mergeCell ref="C69:I69"/>
    <mergeCell ref="A70:A74"/>
    <mergeCell ref="A65:A67"/>
    <mergeCell ref="C64:I64"/>
    <mergeCell ref="G12:G14"/>
    <mergeCell ref="C52:I52"/>
    <mergeCell ref="B83:C83"/>
    <mergeCell ref="B84:C84"/>
    <mergeCell ref="B12:B14"/>
    <mergeCell ref="C12:C14"/>
    <mergeCell ref="M58:N58"/>
    <mergeCell ref="H80:I80"/>
    <mergeCell ref="M78:P78"/>
    <mergeCell ref="M79:P79"/>
    <mergeCell ref="A15:A25"/>
    <mergeCell ref="A26:A36"/>
    <mergeCell ref="L26:L31"/>
    <mergeCell ref="L32:L37"/>
    <mergeCell ref="A39:A44"/>
  </mergeCells>
  <phoneticPr fontId="0" type="noConversion"/>
  <hyperlinks>
    <hyperlink ref="J4" r:id="rId1"/>
    <hyperlink ref="O4" r:id="rId2"/>
    <hyperlink ref="J4:N4" r:id="rId3" display="http://www.patchsee.com/"/>
  </hyperlinks>
  <printOptions horizontalCentered="1" verticalCentered="1"/>
  <pageMargins left="0" right="0" top="0" bottom="0" header="0" footer="0"/>
  <pageSetup paperSize="9" scale="53" orientation="portrait" blackAndWhite="1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Offer PatchSee 2007 GB</vt:lpstr>
      <vt:lpstr>Offer PatchSee 2007 DE</vt:lpstr>
      <vt:lpstr>Offer PatchSee 2007 FR</vt:lpstr>
      <vt:lpstr>Offer PatchSee 2007 GB (£)</vt:lpstr>
    </vt:vector>
  </TitlesOfParts>
  <Company>cabling_partners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Maitschke</dc:creator>
  <cp:lastModifiedBy>Microsoft Office-Anwender</cp:lastModifiedBy>
  <cp:lastPrinted>2018-04-16T08:15:41Z</cp:lastPrinted>
  <dcterms:created xsi:type="dcterms:W3CDTF">2000-06-05T09:46:36Z</dcterms:created>
  <dcterms:modified xsi:type="dcterms:W3CDTF">2018-04-16T08:24:24Z</dcterms:modified>
</cp:coreProperties>
</file>